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mbr-my.sharepoint.com/personal/tiago_saback_anm_gov_br/Documents/Área de Trabalho/"/>
    </mc:Choice>
  </mc:AlternateContent>
  <xr:revisionPtr revIDLastSave="10" documentId="13_ncr:1_{FC37B50B-8ECC-430A-80A2-743BBB9E68A2}" xr6:coauthVersionLast="47" xr6:coauthVersionMax="47" xr10:uidLastSave="{5D2F0BAE-F4D9-4999-A761-D242E714E12B}"/>
  <bookViews>
    <workbookView xWindow="-28920" yWindow="-120" windowWidth="29040" windowHeight="15720" tabRatio="924" firstSheet="1" activeTab="1" xr2:uid="{00000000-000D-0000-FFFF-FFFF00000000}"/>
  </bookViews>
  <sheets>
    <sheet name="Mód2.2" sheetId="9" state="hidden" r:id="rId1"/>
    <sheet name="Resumo" sheetId="18" r:id="rId2"/>
    <sheet name="Orçamentário" sheetId="19" r:id="rId3"/>
    <sheet name="Mód3" sheetId="8" state="hidden" r:id="rId4"/>
    <sheet name="Mód6" sheetId="6" state="hidden" r:id="rId5"/>
    <sheet name="Mód4" sheetId="10" state="hidden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9" l="1"/>
  <c r="C18" i="19"/>
  <c r="D18" i="19"/>
  <c r="E18" i="19"/>
  <c r="F18" i="19"/>
  <c r="C19" i="19"/>
  <c r="D19" i="19"/>
  <c r="E19" i="19"/>
  <c r="F19" i="19"/>
  <c r="C20" i="19"/>
  <c r="D20" i="19"/>
  <c r="E20" i="19"/>
  <c r="F20" i="19"/>
  <c r="C21" i="19"/>
  <c r="D21" i="19"/>
  <c r="E21" i="19"/>
  <c r="F21" i="19"/>
  <c r="E17" i="19"/>
  <c r="F17" i="19"/>
  <c r="D17" i="19"/>
  <c r="C17" i="19"/>
  <c r="G21" i="19"/>
  <c r="J25" i="18"/>
  <c r="J26" i="18"/>
  <c r="J27" i="18"/>
  <c r="C23" i="18"/>
  <c r="C24" i="18" s="1"/>
  <c r="C25" i="18" s="1"/>
  <c r="C26" i="18" s="1"/>
  <c r="C27" i="18" s="1"/>
  <c r="C16" i="18"/>
  <c r="C15" i="18"/>
  <c r="C6" i="18"/>
  <c r="C7" i="18" s="1"/>
  <c r="C8" i="18" s="1"/>
  <c r="B15" i="19"/>
  <c r="B9" i="19"/>
  <c r="B2" i="19"/>
  <c r="J24" i="18"/>
  <c r="J23" i="18"/>
  <c r="J21" i="18"/>
  <c r="B21" i="18"/>
  <c r="L26" i="18" l="1"/>
  <c r="G20" i="19" s="1"/>
  <c r="I20" i="19" s="1"/>
  <c r="L27" i="18"/>
  <c r="L25" i="18"/>
  <c r="G19" i="19" s="1"/>
  <c r="H19" i="19" s="1"/>
  <c r="L23" i="18"/>
  <c r="G17" i="19" s="1"/>
  <c r="H17" i="19" s="1"/>
  <c r="L24" i="18"/>
  <c r="L21" i="18"/>
  <c r="G16" i="19" l="1"/>
  <c r="H16" i="19" s="1"/>
  <c r="L28" i="18"/>
  <c r="G22" i="19" s="1"/>
  <c r="G18" i="19"/>
  <c r="J18" i="19" s="1"/>
  <c r="J15" i="18" l="1"/>
  <c r="L15" i="18" s="1"/>
  <c r="G11" i="19" s="1"/>
  <c r="H11" i="19" s="1"/>
  <c r="B6" i="18" l="1"/>
  <c r="J16" i="18" l="1"/>
  <c r="J13" i="18"/>
  <c r="J6" i="18"/>
  <c r="J7" i="18"/>
  <c r="J8" i="18"/>
  <c r="J4" i="18"/>
  <c r="B7" i="18" l="1"/>
  <c r="B8" i="18" s="1"/>
  <c r="B13" i="18" s="1"/>
  <c r="L13" i="18" l="1"/>
  <c r="G10" i="19" s="1"/>
  <c r="H10" i="19" s="1"/>
  <c r="L16" i="18"/>
  <c r="G12" i="19" s="1"/>
  <c r="J12" i="19" s="1"/>
  <c r="L17" i="18" l="1"/>
  <c r="G13" i="19" l="1"/>
  <c r="I19" i="10"/>
  <c r="I25" i="10"/>
  <c r="I23" i="10"/>
  <c r="I21" i="10"/>
  <c r="I17" i="10"/>
  <c r="J27" i="10" l="1"/>
  <c r="P31" i="10"/>
  <c r="H1" i="6" l="1"/>
  <c r="E13" i="8"/>
  <c r="E12" i="8"/>
  <c r="P39" i="8" l="1"/>
  <c r="C26" i="8"/>
  <c r="G26" i="8"/>
  <c r="G39" i="8"/>
  <c r="J91" i="8" l="1"/>
  <c r="G25" i="8"/>
  <c r="G51" i="8"/>
  <c r="C51" i="8"/>
  <c r="C25" i="8"/>
  <c r="B89" i="8"/>
  <c r="G76" i="8"/>
  <c r="B88" i="8"/>
  <c r="B87" i="8"/>
  <c r="B86" i="8"/>
  <c r="B85" i="8"/>
  <c r="P65" i="8"/>
  <c r="C17" i="9"/>
  <c r="C16" i="9"/>
  <c r="G52" i="8" l="1"/>
  <c r="G65" i="8" l="1"/>
  <c r="C52" i="8"/>
  <c r="G63" i="8" l="1"/>
  <c r="G37" i="8"/>
  <c r="H9" i="9"/>
  <c r="C9" i="9"/>
  <c r="F19" i="9" l="1"/>
  <c r="D7" i="10" l="1"/>
  <c r="J52" i="8"/>
  <c r="G47" i="8"/>
  <c r="G59" i="8"/>
  <c r="C20" i="8"/>
  <c r="C5" i="9"/>
  <c r="C47" i="8"/>
  <c r="D46" i="10"/>
  <c r="G33" i="8"/>
  <c r="H5" i="9"/>
  <c r="G20" i="8"/>
  <c r="I87" i="8" l="1"/>
  <c r="I91" i="8" s="1"/>
  <c r="L7" i="18" l="1"/>
  <c r="G5" i="19" s="1"/>
  <c r="J5" i="19" s="1"/>
  <c r="C6" i="9"/>
  <c r="C7" i="9" s="1"/>
  <c r="C11" i="9" s="1"/>
  <c r="G22" i="8" s="1"/>
  <c r="G74" i="8"/>
  <c r="G78" i="8" s="1"/>
  <c r="H89" i="8" s="1"/>
  <c r="G34" i="8"/>
  <c r="G35" i="8" s="1"/>
  <c r="G41" i="8" s="1"/>
  <c r="G60" i="8"/>
  <c r="G61" i="8" s="1"/>
  <c r="G67" i="8" s="1"/>
  <c r="H6" i="9"/>
  <c r="H7" i="9" s="1"/>
  <c r="H11" i="9" s="1"/>
  <c r="P33" i="8" s="1"/>
  <c r="P35" i="8" s="1"/>
  <c r="P41" i="8" s="1"/>
  <c r="C22" i="8" l="1"/>
  <c r="H86" i="8"/>
  <c r="P59" i="8"/>
  <c r="P61" i="8" s="1"/>
  <c r="P67" i="8" s="1"/>
  <c r="H88" i="8"/>
  <c r="K88" i="8"/>
  <c r="K86" i="8"/>
  <c r="F16" i="9"/>
  <c r="F17" i="9"/>
  <c r="F21" i="9" l="1"/>
  <c r="G48" i="8"/>
  <c r="G49" i="8" s="1"/>
  <c r="G54" i="8" s="1"/>
  <c r="K87" i="8" s="1"/>
  <c r="D8" i="10"/>
  <c r="G21" i="8"/>
  <c r="G23" i="8" s="1"/>
  <c r="G28" i="8" s="1"/>
  <c r="K85" i="8" s="1"/>
  <c r="C21" i="8"/>
  <c r="C23" i="8" s="1"/>
  <c r="C28" i="8" s="1"/>
  <c r="C48" i="8"/>
  <c r="C49" i="8" s="1"/>
  <c r="C54" i="8" s="1"/>
  <c r="H87" i="8" s="1"/>
  <c r="D47" i="10"/>
  <c r="K91" i="8" l="1"/>
  <c r="H85" i="8"/>
  <c r="H91" i="8" s="1"/>
  <c r="D48" i="10" l="1"/>
  <c r="D50" i="10" s="1"/>
  <c r="D54" i="10" s="1"/>
  <c r="D58" i="10" s="1"/>
  <c r="D9" i="10"/>
  <c r="D11" i="10" s="1"/>
  <c r="D15" i="10" s="1"/>
  <c r="E36" i="10" l="1"/>
  <c r="E30" i="10"/>
  <c r="E28" i="10"/>
  <c r="E34" i="10"/>
  <c r="E32" i="10"/>
  <c r="J38" i="10" l="1"/>
  <c r="I4" i="6" l="1"/>
  <c r="I6" i="6" s="1"/>
  <c r="I8" i="6" s="1"/>
  <c r="L8" i="18" l="1"/>
  <c r="G6" i="19" s="1"/>
  <c r="I6" i="19" s="1"/>
  <c r="I24" i="19" l="1"/>
  <c r="J24" i="19"/>
  <c r="L6" i="18"/>
  <c r="G4" i="19" s="1"/>
  <c r="H4" i="19" s="1"/>
  <c r="L4" i="18"/>
  <c r="G3" i="19" s="1"/>
  <c r="H3" i="19" s="1"/>
  <c r="H24" i="19" l="1"/>
  <c r="L9" i="18"/>
  <c r="L30" i="18" s="1"/>
  <c r="G7" i="19" l="1"/>
  <c r="G24" i="19" s="1"/>
</calcChain>
</file>

<file path=xl/sharedStrings.xml><?xml version="1.0" encoding="utf-8"?>
<sst xmlns="http://schemas.openxmlformats.org/spreadsheetml/2006/main" count="282" uniqueCount="151">
  <si>
    <t>GPS</t>
  </si>
  <si>
    <t>FGTS</t>
  </si>
  <si>
    <t>Base de Cálculo</t>
  </si>
  <si>
    <t>Módulo 1</t>
  </si>
  <si>
    <t>Submódulo 2.1</t>
  </si>
  <si>
    <t>Total</t>
  </si>
  <si>
    <t>Percentual</t>
  </si>
  <si>
    <t>Valor GPS</t>
  </si>
  <si>
    <t>Valor FGTS</t>
  </si>
  <si>
    <t>GPS, FGTS e Outras Contribuições</t>
  </si>
  <si>
    <t>Percentual total</t>
  </si>
  <si>
    <t>TOTAL SUBMÓDULO 2.2</t>
  </si>
  <si>
    <t>GRUPO</t>
  </si>
  <si>
    <t>ITEM</t>
  </si>
  <si>
    <t>Local dos Serviços</t>
  </si>
  <si>
    <t>ESPECIFICAÇÃO DOS SERVIÇOS</t>
  </si>
  <si>
    <t>CATSER</t>
  </si>
  <si>
    <t>Unidade de medida</t>
  </si>
  <si>
    <t>Pagamento</t>
  </si>
  <si>
    <t>Quantidade</t>
  </si>
  <si>
    <t>Periodicidade execução do contrato 60 meses</t>
  </si>
  <si>
    <t>Quantidade total no contrato (60 meses)</t>
  </si>
  <si>
    <t>Valor unitário</t>
  </si>
  <si>
    <t>Valor do Contrato (60 meses)</t>
  </si>
  <si>
    <t>RECIFE - PE</t>
  </si>
  <si>
    <t>SERVIÇO PAGO MENSALMENTE</t>
  </si>
  <si>
    <t>Recife-PE</t>
  </si>
  <si>
    <t>Prestação de serviço de limpeza e conservação  com dedicação de mão de obra exclusiva</t>
  </si>
  <si>
    <t>m²</t>
  </si>
  <si>
    <t>Mensal</t>
  </si>
  <si>
    <t>SERVIÇO PAGO QUANDO REALIZADO</t>
  </si>
  <si>
    <r>
      <rPr>
        <sz val="10"/>
        <color rgb="FF000000"/>
        <rFont val="Arial"/>
        <family val="2"/>
      </rPr>
      <t xml:space="preserve">Controle de pragas - Desinsetização / Desratização / Dedetização - </t>
    </r>
    <r>
      <rPr>
        <sz val="10"/>
        <color rgb="FFFF0000"/>
        <rFont val="Arial"/>
        <family val="2"/>
      </rPr>
      <t>(sob  demanda)</t>
    </r>
  </si>
  <si>
    <t>Sob demanda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</si>
  <si>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</si>
  <si>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unidade (DIA)</t>
  </si>
  <si>
    <r>
      <t xml:space="preserve">Prestação de serviço de jardinagem </t>
    </r>
    <r>
      <rPr>
        <sz val="10"/>
        <color rgb="FFFF0000"/>
        <rFont val="Arial"/>
        <family val="2"/>
      </rPr>
      <t>(sob  demanda)</t>
    </r>
  </si>
  <si>
    <t xml:space="preserve">Valor </t>
  </si>
  <si>
    <t>CAMPINA GRANDE - PB</t>
  </si>
  <si>
    <t>Campina Grande - PB</t>
  </si>
  <si>
    <t>Prestação de serviço de limpeza e conservação com dedicação de mão de obra exclusiva</t>
  </si>
  <si>
    <t>Controle de pragas - Desinsetização / Desratização / Dedetização - (sob demanda)</t>
  </si>
  <si>
    <t>SÃO PAULO - SP</t>
  </si>
  <si>
    <t>São Paulo - SP</t>
  </si>
  <si>
    <r>
      <t xml:space="preserve">Prestação de serviço de  limpeza e conservação - fachadas envidraçadas e esquadrias externas com exposição ao risco </t>
    </r>
    <r>
      <rPr>
        <sz val="10"/>
        <color rgb="FFFF0000"/>
        <rFont val="Arial"/>
        <family val="2"/>
      </rPr>
      <t>( sob demanda)</t>
    </r>
  </si>
  <si>
    <r>
      <t xml:space="preserve">Prestação de serviço de Jardineiro e/ou Podador  de arvores </t>
    </r>
    <r>
      <rPr>
        <sz val="10"/>
        <color rgb="FFFF0000"/>
        <rFont val="Arial"/>
        <family val="2"/>
      </rPr>
      <t>(sob  demanda)</t>
    </r>
  </si>
  <si>
    <r>
      <t xml:space="preserve">Limpeza da caixa d'água </t>
    </r>
    <r>
      <rPr>
        <sz val="10"/>
        <color rgb="FFFF0000"/>
        <rFont val="Arial"/>
        <family val="2"/>
      </rPr>
      <t>(sob  demanda)</t>
    </r>
  </si>
  <si>
    <t>m³</t>
  </si>
  <si>
    <t>VALOR TOTAL DA CONTRATAÇÃO PARA 60 MESES</t>
  </si>
  <si>
    <t>Valor do Contrato (60 MESES)</t>
  </si>
  <si>
    <t>ND - 33903702</t>
  </si>
  <si>
    <t>ND - 33903701</t>
  </si>
  <si>
    <t>ND - 33903979</t>
  </si>
  <si>
    <t xml:space="preserve">Prestação de serviço de limpeza e conservação </t>
  </si>
  <si>
    <r>
      <t>Controle de pragas - Desinsetização / Desratização / Dedetização -</t>
    </r>
    <r>
      <rPr>
        <sz val="10"/>
        <color rgb="FFFF0000"/>
        <rFont val="Arial"/>
        <family val="2"/>
      </rPr>
      <t xml:space="preserve"> (sob  demanda)</t>
    </r>
  </si>
  <si>
    <t>'Sob demanda</t>
  </si>
  <si>
    <t>Dados do Cadastro Geral de Empregados e Desempregados (CAGED) ...UF...</t>
  </si>
  <si>
    <t>PERCENTUAIS POR TIPO DE DESLIGAMENTO</t>
  </si>
  <si>
    <t>Ver caderno Técnico da UF e preencher índices em AMARELO</t>
  </si>
  <si>
    <t>Tipos</t>
  </si>
  <si>
    <t>Demissão SEM justa Causa</t>
  </si>
  <si>
    <t xml:space="preserve">---&gt; </t>
  </si>
  <si>
    <t xml:space="preserve"> Ap Indenizado</t>
  </si>
  <si>
    <t>Demissão COM justa Causa</t>
  </si>
  <si>
    <t xml:space="preserve"> Ap Trabalhado</t>
  </si>
  <si>
    <t>Desligamentos OUTROS TIPOS</t>
  </si>
  <si>
    <t xml:space="preserve">Demissão SEM justa Causa - AP 
INDENIZADO </t>
  </si>
  <si>
    <t>Demissão SEM justa Causa - AP 
TRABALHADO</t>
  </si>
  <si>
    <t>Nº Meses emprego</t>
  </si>
  <si>
    <t>&lt;----- Simulação de outros cenários para caso concreto</t>
  </si>
  <si>
    <t>AP INDENIZADO</t>
  </si>
  <si>
    <t>Módulo 2</t>
  </si>
  <si>
    <t>GPS (-)</t>
  </si>
  <si>
    <t>OU</t>
  </si>
  <si>
    <t>Pencentual CAGED</t>
  </si>
  <si>
    <r>
      <t xml:space="preserve">VALOR </t>
    </r>
    <r>
      <rPr>
        <b/>
        <sz val="10"/>
        <color rgb="FF0000FF"/>
        <rFont val="Arial"/>
        <family val="2"/>
      </rPr>
      <t>AP INDENIZADO</t>
    </r>
  </si>
  <si>
    <r>
      <t xml:space="preserve">VALOR </t>
    </r>
    <r>
      <rPr>
        <b/>
        <sz val="9"/>
        <color rgb="FF0000FF"/>
        <rFont val="Arial"/>
        <family val="2"/>
      </rPr>
      <t>AP INDENIZADO</t>
    </r>
  </si>
  <si>
    <r>
      <t xml:space="preserve">MULTA FGTS E CONTRIBUIÇÃO SOCIAL SOBRE O </t>
    </r>
    <r>
      <rPr>
        <b/>
        <sz val="10"/>
        <color rgb="FF0000FF"/>
        <rFont val="Arial"/>
        <family val="2"/>
      </rPr>
      <t>AP INDENIZADO</t>
    </r>
  </si>
  <si>
    <t>Percentual FGTS</t>
  </si>
  <si>
    <t>Multa FGTS</t>
  </si>
  <si>
    <r>
      <t xml:space="preserve">VALOR MULTA FGTS E CONTRIBUIÇÃO SOCIAL NO </t>
    </r>
    <r>
      <rPr>
        <b/>
        <sz val="10"/>
        <color rgb="FF0000FF"/>
        <rFont val="Arial"/>
        <family val="2"/>
      </rPr>
      <t>AP INDENIZADO</t>
    </r>
  </si>
  <si>
    <r>
      <t xml:space="preserve">VALOR MULTA FGTS E CONTRIBUIÇÃO SOCIAL NO </t>
    </r>
    <r>
      <rPr>
        <b/>
        <sz val="9"/>
        <color rgb="FF0000FF"/>
        <rFont val="Arial"/>
        <family val="2"/>
      </rPr>
      <t>AP INDENIZADO</t>
    </r>
  </si>
  <si>
    <t>AP TRABALHADO</t>
  </si>
  <si>
    <t>Acórdão TCU Plenário n. 1186/2017</t>
  </si>
  <si>
    <t>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12.506/2011". Atentar para as orientações da Nota Técnica nº 652/2017 - MP, que trata justamente sobre o cálculo das eventuais deduções a serem feitas a cada ano de execução contratual.</t>
  </si>
  <si>
    <r>
      <t xml:space="preserve">VALOR </t>
    </r>
    <r>
      <rPr>
        <b/>
        <sz val="10"/>
        <color rgb="FF00B050"/>
        <rFont val="Arial"/>
        <family val="2"/>
      </rPr>
      <t>AP TRABALHADO</t>
    </r>
  </si>
  <si>
    <r>
      <t xml:space="preserve">VALOR </t>
    </r>
    <r>
      <rPr>
        <b/>
        <sz val="9"/>
        <color rgb="FF00B050"/>
        <rFont val="Arial"/>
        <family val="2"/>
      </rPr>
      <t>AP TRABALHADO</t>
    </r>
  </si>
  <si>
    <r>
      <t xml:space="preserve">MULTA FGTS E CONTRIBUIÇÃO SOCIAL NO </t>
    </r>
    <r>
      <rPr>
        <b/>
        <sz val="10"/>
        <color rgb="FF00B050"/>
        <rFont val="Arial"/>
        <family val="2"/>
      </rPr>
      <t>AP TRABALHADO</t>
    </r>
  </si>
  <si>
    <r>
      <t xml:space="preserve">VALOR MULTA FGTS E CONTRIBUIÇÃO SOCIAL NO </t>
    </r>
    <r>
      <rPr>
        <b/>
        <sz val="10"/>
        <color rgb="FF00B050"/>
        <rFont val="Arial"/>
        <family val="2"/>
      </rPr>
      <t>AP TRABALHADO</t>
    </r>
  </si>
  <si>
    <r>
      <t xml:space="preserve">VALOR MULTA FGTS E CONTRIBUIÇÃO SOCIAL NO </t>
    </r>
    <r>
      <rPr>
        <b/>
        <sz val="9"/>
        <color rgb="FF00B050"/>
        <rFont val="Arial"/>
        <family val="2"/>
      </rPr>
      <t>AP TRABALHADO</t>
    </r>
  </si>
  <si>
    <t>Demissão por justa causa</t>
  </si>
  <si>
    <t>Submódulo 2.1 (-)</t>
  </si>
  <si>
    <t>VALOR DEMISSÃO POR JUSTA CAUSA</t>
  </si>
  <si>
    <t>Resumo Módulo 3 - Provisão para Rescisão</t>
  </si>
  <si>
    <t>Referência</t>
  </si>
  <si>
    <t>Acórdãos</t>
  </si>
  <si>
    <t>CNJ</t>
  </si>
  <si>
    <t xml:space="preserve">Caso </t>
  </si>
  <si>
    <t>Rubricas</t>
  </si>
  <si>
    <t>Caderno Técnico</t>
  </si>
  <si>
    <t>TCU</t>
  </si>
  <si>
    <t>Concreto</t>
  </si>
  <si>
    <t>VALOR TOTAL PROVISÃO PARA RESCISÃO (MÓD. 3)</t>
  </si>
  <si>
    <t>a)</t>
  </si>
  <si>
    <t>Tributos % = To = .................................................................................</t>
  </si>
  <si>
    <t>b)</t>
  </si>
  <si>
    <t>(Total dos Módulos 1, 2, 3, 4 e 5+ Custos indiretos + lucro)= Po = .......</t>
  </si>
  <si>
    <t>c)</t>
  </si>
  <si>
    <t>Po / (1 - To) = P1 = ...............................................................................</t>
  </si>
  <si>
    <t>Valor dos Tributos = P1 - Po</t>
  </si>
  <si>
    <t>CUSTO DE REPOSIÇÃO DO PROFISSIONAL AUSENTE - CRPA</t>
  </si>
  <si>
    <t>valor que será pago toda vez que um empregado estiver ausente e será necessária sua reposição.</t>
  </si>
  <si>
    <t>Módulo 1:</t>
  </si>
  <si>
    <t>Módulo 2:</t>
  </si>
  <si>
    <t>Módulo 3:</t>
  </si>
  <si>
    <t xml:space="preserve">Total </t>
  </si>
  <si>
    <t>Dias Mês</t>
  </si>
  <si>
    <t>Custo diário:</t>
  </si>
  <si>
    <t>Estimativa de dias da necessidade anual de reposição (Férias)</t>
  </si>
  <si>
    <t>Férias</t>
  </si>
  <si>
    <t>Ausência justificada</t>
  </si>
  <si>
    <t>Estimativa de dias da necessidade anual de reposição (Ausências legais)</t>
  </si>
  <si>
    <t>Curso de reciclagem</t>
  </si>
  <si>
    <t>Acidente de trabalho</t>
  </si>
  <si>
    <t>Estimativa de dias da necessidade anual de reposição (Paternidade)</t>
  </si>
  <si>
    <t>Afastamento por doença</t>
  </si>
  <si>
    <t>Consulta médica filho</t>
  </si>
  <si>
    <t>Estimativa de dias da necessidade anual de reposição (Acidente Trabalho)</t>
  </si>
  <si>
    <t>Óbitos na família</t>
  </si>
  <si>
    <t>Casamento</t>
  </si>
  <si>
    <t>Estimativa de dias da necessidade anual de reposição (Maternidade)</t>
  </si>
  <si>
    <t>Doação de sangue</t>
  </si>
  <si>
    <t>Testemunho</t>
  </si>
  <si>
    <t>TT dias Rep</t>
  </si>
  <si>
    <t>Paternidade</t>
  </si>
  <si>
    <t>Custo mensal de reposição (Férias)</t>
  </si>
  <si>
    <t>Maternidade</t>
  </si>
  <si>
    <t>Consulta pré-natal</t>
  </si>
  <si>
    <t>Custo mensal de reposição (Ausências legais)</t>
  </si>
  <si>
    <t>Necessidade de dias de reposição</t>
  </si>
  <si>
    <t>Custo mensal de reposição (Paternidade)</t>
  </si>
  <si>
    <t>Custo mensal de reposição (Acidente Trabalho)</t>
  </si>
  <si>
    <t>Custo mensal de reposição (Maternidade)</t>
  </si>
  <si>
    <t>Custo Total Mês Reposição Profissional Ausente</t>
  </si>
  <si>
    <t>CUSTO Intrajornada</t>
  </si>
  <si>
    <t>Divisor de Hora</t>
  </si>
  <si>
    <t>&lt;----</t>
  </si>
  <si>
    <t>Previsto na CCT</t>
  </si>
  <si>
    <t>Valor da hora</t>
  </si>
  <si>
    <t>Quantidade de horas/mês a repor (12x36h)</t>
  </si>
  <si>
    <t>Custo Efetivo da Intrajornada</t>
  </si>
  <si>
    <t>Dados estatísticos resultantes do estudo desenvolvido pela Fundação Instituto de Administração (FIA) em 2014/2015, adotando-se a métrica estabelecida por aquela instituição, com dados atualizados da Relação Anual de Informações Sociais-2016 (RAIS/MTE), da Pesquisa Nacional por Amostra de Domicílios-2016 (PNAD/IBGE), do Registro Civil (IBGE)-2016 e dados estatísticos sobre saúde e segurança do trabalhador disponibilizados pelo INSS/MPS em 2014, em virtude da inexistência de base similar para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</si>
</sst>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-* #,##0_-;\-* #,##0_-;_-* &quot;-&quot;??_-;_-@_-"/>
    <numFmt numFmtId="166" formatCode="0.0000"/>
    <numFmt numFmtId="167" formatCode="#,##0.00\ ;&quot; (&quot;#,##0.00\);&quot; -&quot;#\ ;@\ "/>
    <numFmt numFmtId="168" formatCode="&quot;R$&quot;\ #,##0.00"/>
    <numFmt numFmtId="169" formatCode="0.000%"/>
    <numFmt numFmtId="170" formatCode="0.000"/>
  </numFmts>
  <fonts count="2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rgb="FF00B050"/>
      <name val="Arial"/>
      <family val="2"/>
    </font>
    <font>
      <b/>
      <sz val="10"/>
      <color rgb="FF0000FF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9"/>
      <color rgb="FF0000FF"/>
      <name val="Arial"/>
      <family val="2"/>
    </font>
    <font>
      <b/>
      <sz val="9"/>
      <color rgb="FF00B050"/>
      <name val="Arial"/>
      <family val="2"/>
    </font>
    <font>
      <b/>
      <strike/>
      <sz val="10"/>
      <name val="Arial"/>
      <family val="2"/>
    </font>
    <font>
      <strike/>
      <sz val="10"/>
      <name val="Arial"/>
      <family val="2"/>
    </font>
    <font>
      <u/>
      <sz val="10"/>
      <color theme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sz val="14"/>
      <color rgb="FF000000"/>
      <name val="Calibri"/>
      <family val="2"/>
    </font>
    <font>
      <sz val="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7DEE8"/>
        <bgColor rgb="FF000000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ill="0" applyBorder="0" applyAlignment="0" applyProtection="0"/>
    <xf numFmtId="9" fontId="1" fillId="0" borderId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ill="0" applyBorder="0" applyAlignment="0" applyProtection="0"/>
    <xf numFmtId="0" fontId="1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0">
    <xf numFmtId="0" fontId="0" fillId="0" borderId="0" xfId="0"/>
    <xf numFmtId="2" fontId="2" fillId="0" borderId="0" xfId="0" applyNumberFormat="1" applyFont="1"/>
    <xf numFmtId="2" fontId="0" fillId="0" borderId="0" xfId="0" applyNumberFormat="1"/>
    <xf numFmtId="0" fontId="2" fillId="0" borderId="0" xfId="0" applyFont="1"/>
    <xf numFmtId="0" fontId="5" fillId="0" borderId="20" xfId="0" applyFont="1" applyBorder="1" applyAlignment="1">
      <alignment horizontal="center"/>
    </xf>
    <xf numFmtId="10" fontId="5" fillId="0" borderId="21" xfId="2" applyNumberFormat="1" applyFont="1" applyBorder="1" applyAlignment="1"/>
    <xf numFmtId="2" fontId="5" fillId="0" borderId="22" xfId="0" applyNumberFormat="1" applyFont="1" applyBorder="1"/>
    <xf numFmtId="0" fontId="5" fillId="0" borderId="23" xfId="0" applyFont="1" applyBorder="1" applyAlignment="1">
      <alignment horizontal="center"/>
    </xf>
    <xf numFmtId="10" fontId="5" fillId="0" borderId="0" xfId="2" applyNumberFormat="1" applyFont="1" applyBorder="1" applyAlignment="1"/>
    <xf numFmtId="2" fontId="5" fillId="0" borderId="24" xfId="0" applyNumberFormat="1" applyFont="1" applyBorder="1"/>
    <xf numFmtId="0" fontId="4" fillId="0" borderId="23" xfId="0" applyFont="1" applyBorder="1"/>
    <xf numFmtId="0" fontId="5" fillId="0" borderId="14" xfId="0" applyFont="1" applyBorder="1" applyAlignment="1">
      <alignment horizontal="center"/>
    </xf>
    <xf numFmtId="10" fontId="5" fillId="0" borderId="15" xfId="2" applyNumberFormat="1" applyFont="1" applyBorder="1" applyAlignment="1"/>
    <xf numFmtId="2" fontId="5" fillId="0" borderId="16" xfId="0" applyNumberFormat="1" applyFont="1" applyBorder="1"/>
    <xf numFmtId="0" fontId="5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/>
    <xf numFmtId="0" fontId="0" fillId="0" borderId="14" xfId="0" applyBorder="1" applyAlignment="1">
      <alignment vertical="center"/>
    </xf>
    <xf numFmtId="0" fontId="0" fillId="0" borderId="15" xfId="0" applyBorder="1"/>
    <xf numFmtId="0" fontId="0" fillId="0" borderId="5" xfId="0" applyBorder="1"/>
    <xf numFmtId="10" fontId="2" fillId="0" borderId="0" xfId="2" applyNumberFormat="1" applyFont="1"/>
    <xf numFmtId="0" fontId="2" fillId="3" borderId="13" xfId="0" applyFont="1" applyFill="1" applyBorder="1"/>
    <xf numFmtId="0" fontId="0" fillId="3" borderId="11" xfId="0" applyFill="1" applyBorder="1"/>
    <xf numFmtId="2" fontId="2" fillId="3" borderId="7" xfId="0" applyNumberFormat="1" applyFont="1" applyFill="1" applyBorder="1"/>
    <xf numFmtId="0" fontId="8" fillId="0" borderId="0" xfId="0" applyFont="1" applyAlignment="1">
      <alignment vertical="center"/>
    </xf>
    <xf numFmtId="0" fontId="0" fillId="0" borderId="25" xfId="0" applyBorder="1"/>
    <xf numFmtId="0" fontId="0" fillId="0" borderId="27" xfId="0" applyBorder="1"/>
    <xf numFmtId="0" fontId="2" fillId="0" borderId="25" xfId="0" applyFont="1" applyBorder="1"/>
    <xf numFmtId="2" fontId="0" fillId="0" borderId="27" xfId="0" applyNumberFormat="1" applyBorder="1"/>
    <xf numFmtId="2" fontId="2" fillId="0" borderId="27" xfId="0" applyNumberFormat="1" applyFont="1" applyBorder="1"/>
    <xf numFmtId="10" fontId="2" fillId="0" borderId="27" xfId="2" applyNumberFormat="1" applyFont="1" applyBorder="1"/>
    <xf numFmtId="0" fontId="2" fillId="0" borderId="0" xfId="2" applyNumberFormat="1" applyFont="1" applyBorder="1"/>
    <xf numFmtId="165" fontId="2" fillId="0" borderId="27" xfId="3" applyNumberFormat="1" applyFont="1" applyBorder="1"/>
    <xf numFmtId="0" fontId="2" fillId="0" borderId="13" xfId="0" applyFont="1" applyBorder="1"/>
    <xf numFmtId="0" fontId="0" fillId="0" borderId="11" xfId="0" applyBorder="1"/>
    <xf numFmtId="0" fontId="0" fillId="0" borderId="7" xfId="0" applyBorder="1" applyAlignment="1">
      <alignment horizontal="center" vertical="center"/>
    </xf>
    <xf numFmtId="2" fontId="2" fillId="3" borderId="7" xfId="0" applyNumberFormat="1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7" fillId="0" borderId="0" xfId="0" applyFont="1"/>
    <xf numFmtId="0" fontId="2" fillId="3" borderId="11" xfId="0" applyFont="1" applyFill="1" applyBorder="1"/>
    <xf numFmtId="0" fontId="0" fillId="0" borderId="13" xfId="0" applyBorder="1"/>
    <xf numFmtId="2" fontId="2" fillId="3" borderId="4" xfId="0" applyNumberFormat="1" applyFont="1" applyFill="1" applyBorder="1" applyAlignment="1">
      <alignment horizontal="center" vertical="center"/>
    </xf>
    <xf numFmtId="2" fontId="2" fillId="0" borderId="27" xfId="2" applyNumberFormat="1" applyFont="1" applyBorder="1"/>
    <xf numFmtId="0" fontId="12" fillId="0" borderId="0" xfId="0" applyFont="1"/>
    <xf numFmtId="0" fontId="2" fillId="2" borderId="0" xfId="0" applyFont="1" applyFill="1"/>
    <xf numFmtId="0" fontId="2" fillId="0" borderId="11" xfId="0" applyFont="1" applyBorder="1"/>
    <xf numFmtId="2" fontId="2" fillId="0" borderId="7" xfId="0" applyNumberFormat="1" applyFont="1" applyBorder="1"/>
    <xf numFmtId="0" fontId="0" fillId="0" borderId="31" xfId="0" applyBorder="1"/>
    <xf numFmtId="0" fontId="0" fillId="0" borderId="33" xfId="0" applyBorder="1"/>
    <xf numFmtId="0" fontId="0" fillId="0" borderId="32" xfId="0" applyBorder="1"/>
    <xf numFmtId="0" fontId="0" fillId="0" borderId="18" xfId="0" applyBorder="1"/>
    <xf numFmtId="0" fontId="0" fillId="0" borderId="19" xfId="0" applyBorder="1"/>
    <xf numFmtId="0" fontId="0" fillId="0" borderId="30" xfId="0" applyBorder="1"/>
    <xf numFmtId="10" fontId="2" fillId="0" borderId="0" xfId="0" applyNumberFormat="1" applyFont="1"/>
    <xf numFmtId="0" fontId="0" fillId="0" borderId="0" xfId="0" quotePrefix="1" applyAlignment="1">
      <alignment horizontal="center" vertical="center"/>
    </xf>
    <xf numFmtId="0" fontId="2" fillId="0" borderId="27" xfId="0" applyFont="1" applyBorder="1"/>
    <xf numFmtId="0" fontId="2" fillId="0" borderId="34" xfId="0" applyFont="1" applyBorder="1" applyAlignment="1">
      <alignment horizontal="center" vertical="center"/>
    </xf>
    <xf numFmtId="0" fontId="0" fillId="0" borderId="34" xfId="0" applyBorder="1"/>
    <xf numFmtId="2" fontId="0" fillId="0" borderId="34" xfId="0" applyNumberFormat="1" applyBorder="1"/>
    <xf numFmtId="0" fontId="2" fillId="0" borderId="35" xfId="0" applyFont="1" applyBorder="1" applyAlignment="1">
      <alignment horizontal="center" vertical="center"/>
    </xf>
    <xf numFmtId="2" fontId="2" fillId="0" borderId="10" xfId="0" applyNumberFormat="1" applyFont="1" applyBorder="1"/>
    <xf numFmtId="0" fontId="0" fillId="0" borderId="10" xfId="0" applyBorder="1"/>
    <xf numFmtId="0" fontId="2" fillId="0" borderId="25" xfId="0" applyFont="1" applyBorder="1" applyAlignment="1">
      <alignment horizontal="center" vertical="center"/>
    </xf>
    <xf numFmtId="0" fontId="6" fillId="3" borderId="13" xfId="0" applyFont="1" applyFill="1" applyBorder="1"/>
    <xf numFmtId="2" fontId="0" fillId="0" borderId="10" xfId="0" applyNumberFormat="1" applyBorder="1"/>
    <xf numFmtId="166" fontId="0" fillId="0" borderId="0" xfId="0" applyNumberFormat="1"/>
    <xf numFmtId="166" fontId="2" fillId="3" borderId="7" xfId="0" applyNumberFormat="1" applyFont="1" applyFill="1" applyBorder="1" applyAlignment="1">
      <alignment horizontal="center" vertical="center"/>
    </xf>
    <xf numFmtId="9" fontId="0" fillId="4" borderId="8" xfId="0" applyNumberFormat="1" applyFill="1" applyBorder="1"/>
    <xf numFmtId="9" fontId="0" fillId="4" borderId="10" xfId="0" applyNumberFormat="1" applyFill="1" applyBorder="1"/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166" fontId="2" fillId="4" borderId="8" xfId="0" applyNumberFormat="1" applyFont="1" applyFill="1" applyBorder="1" applyAlignment="1">
      <alignment horizontal="center" vertical="center"/>
    </xf>
    <xf numFmtId="166" fontId="0" fillId="4" borderId="9" xfId="0" applyNumberFormat="1" applyFill="1" applyBorder="1" applyAlignment="1">
      <alignment horizontal="center" vertical="center"/>
    </xf>
    <xf numFmtId="166" fontId="2" fillId="4" borderId="9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166" fontId="2" fillId="0" borderId="4" xfId="0" applyNumberFormat="1" applyFont="1" applyBorder="1"/>
    <xf numFmtId="0" fontId="15" fillId="0" borderId="0" xfId="0" applyFont="1" applyAlignment="1">
      <alignment vertical="center"/>
    </xf>
    <xf numFmtId="0" fontId="16" fillId="0" borderId="0" xfId="0" applyFont="1"/>
    <xf numFmtId="0" fontId="15" fillId="0" borderId="0" xfId="0" applyFont="1"/>
    <xf numFmtId="2" fontId="16" fillId="0" borderId="0" xfId="0" applyNumberFormat="1" applyFont="1"/>
    <xf numFmtId="2" fontId="15" fillId="0" borderId="0" xfId="0" applyNumberFormat="1" applyFont="1"/>
    <xf numFmtId="0" fontId="16" fillId="0" borderId="13" xfId="0" applyFont="1" applyBorder="1"/>
    <xf numFmtId="0" fontId="16" fillId="0" borderId="11" xfId="0" applyFont="1" applyBorder="1"/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3" borderId="13" xfId="0" applyFont="1" applyFill="1" applyBorder="1"/>
    <xf numFmtId="0" fontId="15" fillId="3" borderId="11" xfId="0" applyFont="1" applyFill="1" applyBorder="1"/>
    <xf numFmtId="2" fontId="15" fillId="3" borderId="7" xfId="0" applyNumberFormat="1" applyFont="1" applyFill="1" applyBorder="1"/>
    <xf numFmtId="166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43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9" fontId="1" fillId="0" borderId="0" xfId="2" applyNumberFormat="1" applyAlignment="1">
      <alignment horizontal="center" vertical="center"/>
    </xf>
    <xf numFmtId="164" fontId="2" fillId="0" borderId="0" xfId="1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0" fillId="0" borderId="0" xfId="0" applyNumberFormat="1" applyAlignment="1">
      <alignment horizontal="left" vertical="center" wrapText="1"/>
    </xf>
    <xf numFmtId="168" fontId="0" fillId="0" borderId="0" xfId="0" applyNumberFormat="1"/>
    <xf numFmtId="170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3" fontId="0" fillId="3" borderId="1" xfId="0" applyNumberFormat="1" applyFill="1" applyBorder="1" applyAlignment="1">
      <alignment horizontal="center" vertical="center"/>
    </xf>
    <xf numFmtId="168" fontId="0" fillId="3" borderId="1" xfId="0" applyNumberFormat="1" applyFill="1" applyBorder="1" applyAlignment="1">
      <alignment horizontal="right" vertical="center"/>
    </xf>
    <xf numFmtId="168" fontId="0" fillId="3" borderId="2" xfId="0" applyNumberFormat="1" applyFill="1" applyBorder="1" applyAlignment="1">
      <alignment horizontal="right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43" fontId="0" fillId="6" borderId="1" xfId="0" applyNumberFormat="1" applyFill="1" applyBorder="1" applyAlignment="1">
      <alignment horizontal="center" vertical="center"/>
    </xf>
    <xf numFmtId="168" fontId="0" fillId="6" borderId="1" xfId="0" applyNumberFormat="1" applyFill="1" applyBorder="1" applyAlignment="1">
      <alignment horizontal="right" vertical="center"/>
    </xf>
    <xf numFmtId="168" fontId="0" fillId="6" borderId="2" xfId="0" applyNumberFormat="1" applyFill="1" applyBorder="1" applyAlignment="1">
      <alignment horizontal="right" vertical="center"/>
    </xf>
    <xf numFmtId="168" fontId="2" fillId="0" borderId="0" xfId="0" applyNumberFormat="1" applyFont="1"/>
    <xf numFmtId="1" fontId="0" fillId="3" borderId="1" xfId="0" applyNumberForma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3" borderId="1" xfId="0" applyFill="1" applyBorder="1" applyAlignment="1">
      <alignment wrapText="1"/>
    </xf>
    <xf numFmtId="1" fontId="0" fillId="6" borderId="1" xfId="0" applyNumberFormat="1" applyFill="1" applyBorder="1" applyAlignment="1">
      <alignment horizontal="right" vertical="center"/>
    </xf>
    <xf numFmtId="0" fontId="2" fillId="8" borderId="38" xfId="0" applyFont="1" applyFill="1" applyBorder="1" applyAlignment="1">
      <alignment horizontal="center" vertical="center" wrapText="1"/>
    </xf>
    <xf numFmtId="0" fontId="2" fillId="8" borderId="39" xfId="0" applyFont="1" applyFill="1" applyBorder="1" applyAlignment="1">
      <alignment horizontal="center" vertical="center" wrapText="1"/>
    </xf>
    <xf numFmtId="0" fontId="11" fillId="8" borderId="39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3" borderId="2" xfId="0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0" fillId="6" borderId="2" xfId="0" applyFill="1" applyBorder="1" applyAlignment="1">
      <alignment horizontal="right" vertical="center"/>
    </xf>
    <xf numFmtId="168" fontId="19" fillId="8" borderId="42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68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right" vertical="center"/>
    </xf>
    <xf numFmtId="168" fontId="19" fillId="0" borderId="0" xfId="0" applyNumberFormat="1" applyFont="1" applyAlignment="1">
      <alignment horizontal="right" vertical="center"/>
    </xf>
    <xf numFmtId="168" fontId="19" fillId="8" borderId="43" xfId="0" applyNumberFormat="1" applyFont="1" applyFill="1" applyBorder="1" applyAlignment="1">
      <alignment horizontal="right" vertical="center"/>
    </xf>
    <xf numFmtId="0" fontId="0" fillId="3" borderId="1" xfId="0" quotePrefix="1" applyFill="1" applyBorder="1" applyAlignment="1">
      <alignment horizontal="center" vertical="center" wrapText="1"/>
    </xf>
    <xf numFmtId="43" fontId="0" fillId="3" borderId="1" xfId="0" applyNumberFormat="1" applyFill="1" applyBorder="1" applyAlignment="1">
      <alignment vertical="center"/>
    </xf>
    <xf numFmtId="0" fontId="0" fillId="3" borderId="1" xfId="0" quotePrefix="1" applyFill="1" applyBorder="1" applyAlignment="1">
      <alignment vertical="center" wrapText="1"/>
    </xf>
    <xf numFmtId="43" fontId="0" fillId="6" borderId="1" xfId="0" applyNumberFormat="1" applyFill="1" applyBorder="1" applyAlignment="1">
      <alignment vertical="center"/>
    </xf>
    <xf numFmtId="0" fontId="0" fillId="6" borderId="1" xfId="0" quotePrefix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6" borderId="1" xfId="0" quotePrefix="1" applyFill="1" applyBorder="1" applyAlignment="1">
      <alignment horizontal="center" vertical="center" wrapText="1"/>
    </xf>
    <xf numFmtId="0" fontId="20" fillId="0" borderId="37" xfId="0" applyFont="1" applyBorder="1" applyAlignment="1">
      <alignment vertical="center"/>
    </xf>
    <xf numFmtId="168" fontId="21" fillId="7" borderId="43" xfId="0" applyNumberFormat="1" applyFont="1" applyFill="1" applyBorder="1" applyAlignment="1">
      <alignment horizontal="right" vertical="center"/>
    </xf>
    <xf numFmtId="0" fontId="24" fillId="0" borderId="0" xfId="0" applyFont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43" fontId="0" fillId="4" borderId="1" xfId="0" applyNumberFormat="1" applyFill="1" applyBorder="1" applyAlignment="1">
      <alignment vertical="center"/>
    </xf>
    <xf numFmtId="43" fontId="0" fillId="4" borderId="1" xfId="0" applyNumberFormat="1" applyFill="1" applyBorder="1" applyAlignment="1">
      <alignment horizontal="center" vertical="center"/>
    </xf>
    <xf numFmtId="168" fontId="0" fillId="4" borderId="1" xfId="0" applyNumberFormat="1" applyFill="1" applyBorder="1" applyAlignment="1">
      <alignment horizontal="right" vertical="center"/>
    </xf>
    <xf numFmtId="168" fontId="0" fillId="4" borderId="2" xfId="0" applyNumberFormat="1" applyFill="1" applyBorder="1" applyAlignment="1">
      <alignment horizontal="right" vertical="center"/>
    </xf>
    <xf numFmtId="0" fontId="0" fillId="4" borderId="1" xfId="0" quotePrefix="1" applyFill="1" applyBorder="1" applyAlignment="1">
      <alignment horizontal="center" vertical="center" wrapText="1"/>
    </xf>
    <xf numFmtId="0" fontId="0" fillId="4" borderId="1" xfId="0" quotePrefix="1" applyFill="1" applyBorder="1" applyAlignment="1">
      <alignment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29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vertical="center" wrapText="1"/>
    </xf>
    <xf numFmtId="0" fontId="2" fillId="7" borderId="6" xfId="0" applyFont="1" applyFill="1" applyBorder="1" applyAlignment="1">
      <alignment horizontal="center" vertical="center" wrapText="1"/>
    </xf>
    <xf numFmtId="168" fontId="19" fillId="6" borderId="43" xfId="0" applyNumberFormat="1" applyFont="1" applyFill="1" applyBorder="1" applyAlignment="1">
      <alignment horizontal="right" vertical="center"/>
    </xf>
    <xf numFmtId="0" fontId="0" fillId="4" borderId="37" xfId="0" applyFill="1" applyBorder="1" applyAlignment="1">
      <alignment horizontal="center" vertical="center"/>
    </xf>
    <xf numFmtId="168" fontId="19" fillId="4" borderId="43" xfId="0" applyNumberFormat="1" applyFont="1" applyFill="1" applyBorder="1" applyAlignment="1">
      <alignment horizontal="right" vertical="center"/>
    </xf>
    <xf numFmtId="0" fontId="0" fillId="3" borderId="53" xfId="0" applyFill="1" applyBorder="1" applyAlignment="1">
      <alignment horizontal="center" vertical="center"/>
    </xf>
    <xf numFmtId="0" fontId="0" fillId="6" borderId="53" xfId="0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0" fillId="4" borderId="2" xfId="0" applyFill="1" applyBorder="1" applyAlignment="1">
      <alignment horizontal="right" vertical="center"/>
    </xf>
    <xf numFmtId="1" fontId="0" fillId="4" borderId="1" xfId="0" applyNumberFormat="1" applyFill="1" applyBorder="1" applyAlignment="1">
      <alignment horizontal="right" vertical="center"/>
    </xf>
    <xf numFmtId="168" fontId="19" fillId="4" borderId="1" xfId="0" applyNumberFormat="1" applyFont="1" applyFill="1" applyBorder="1" applyAlignment="1">
      <alignment horizontal="right" vertical="center"/>
    </xf>
    <xf numFmtId="168" fontId="2" fillId="4" borderId="1" xfId="0" applyNumberFormat="1" applyFont="1" applyFill="1" applyBorder="1" applyAlignment="1">
      <alignment horizontal="right" vertical="center"/>
    </xf>
    <xf numFmtId="168" fontId="19" fillId="3" borderId="57" xfId="0" applyNumberFormat="1" applyFont="1" applyFill="1" applyBorder="1" applyAlignment="1">
      <alignment horizontal="right" vertical="center"/>
    </xf>
    <xf numFmtId="0" fontId="0" fillId="4" borderId="44" xfId="0" applyFill="1" applyBorder="1" applyAlignment="1">
      <alignment horizontal="center" vertical="center"/>
    </xf>
    <xf numFmtId="0" fontId="0" fillId="4" borderId="56" xfId="0" applyFill="1" applyBorder="1" applyAlignment="1">
      <alignment horizontal="left" vertical="center" wrapText="1"/>
    </xf>
    <xf numFmtId="0" fontId="0" fillId="4" borderId="56" xfId="0" applyFill="1" applyBorder="1" applyAlignment="1">
      <alignment horizontal="center" vertical="center"/>
    </xf>
    <xf numFmtId="0" fontId="0" fillId="4" borderId="56" xfId="0" quotePrefix="1" applyFill="1" applyBorder="1" applyAlignment="1">
      <alignment vertical="center" wrapText="1"/>
    </xf>
    <xf numFmtId="168" fontId="19" fillId="6" borderId="56" xfId="0" applyNumberFormat="1" applyFont="1" applyFill="1" applyBorder="1" applyAlignment="1">
      <alignment horizontal="right" vertical="center"/>
    </xf>
    <xf numFmtId="168" fontId="2" fillId="6" borderId="56" xfId="0" applyNumberFormat="1" applyFont="1" applyFill="1" applyBorder="1" applyAlignment="1">
      <alignment horizontal="right" vertical="center"/>
    </xf>
    <xf numFmtId="0" fontId="2" fillId="6" borderId="57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52" xfId="0" applyFont="1" applyFill="1" applyBorder="1" applyAlignment="1">
      <alignment horizontal="right" vertical="center"/>
    </xf>
    <xf numFmtId="168" fontId="19" fillId="3" borderId="56" xfId="0" applyNumberFormat="1" applyFont="1" applyFill="1" applyBorder="1" applyAlignment="1">
      <alignment horizontal="right" vertical="center"/>
    </xf>
    <xf numFmtId="168" fontId="2" fillId="3" borderId="56" xfId="0" applyNumberFormat="1" applyFont="1" applyFill="1" applyBorder="1" applyAlignment="1">
      <alignment horizontal="right" vertical="center"/>
    </xf>
    <xf numFmtId="0" fontId="2" fillId="3" borderId="57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52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1" fillId="7" borderId="41" xfId="0" applyFont="1" applyFill="1" applyBorder="1" applyAlignment="1">
      <alignment horizontal="center" vertical="center"/>
    </xf>
    <xf numFmtId="0" fontId="21" fillId="7" borderId="42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19" fillId="6" borderId="54" xfId="0" applyFont="1" applyFill="1" applyBorder="1" applyAlignment="1">
      <alignment horizontal="center" vertical="center" wrapText="1"/>
    </xf>
    <xf numFmtId="0" fontId="19" fillId="6" borderId="42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3" fillId="9" borderId="5" xfId="0" applyFont="1" applyFill="1" applyBorder="1" applyAlignment="1">
      <alignment horizontal="center" vertical="center"/>
    </xf>
    <xf numFmtId="0" fontId="23" fillId="9" borderId="36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55" xfId="0" applyFont="1" applyBorder="1" applyAlignment="1">
      <alignment horizontal="center" vertical="center"/>
    </xf>
    <xf numFmtId="0" fontId="19" fillId="4" borderId="49" xfId="0" applyFont="1" applyFill="1" applyBorder="1" applyAlignment="1">
      <alignment horizontal="center" vertical="center" wrapText="1"/>
    </xf>
    <xf numFmtId="0" fontId="19" fillId="4" borderId="50" xfId="0" applyFont="1" applyFill="1" applyBorder="1" applyAlignment="1">
      <alignment horizontal="center" vertical="center" wrapText="1"/>
    </xf>
    <xf numFmtId="0" fontId="19" fillId="4" borderId="51" xfId="0" applyFont="1" applyFill="1" applyBorder="1" applyAlignment="1">
      <alignment horizontal="center" vertical="center" wrapText="1"/>
    </xf>
    <xf numFmtId="0" fontId="23" fillId="9" borderId="48" xfId="0" applyFont="1" applyFill="1" applyBorder="1" applyAlignment="1">
      <alignment horizontal="center" vertical="center"/>
    </xf>
    <xf numFmtId="0" fontId="19" fillId="3" borderId="50" xfId="0" applyFont="1" applyFill="1" applyBorder="1" applyAlignment="1">
      <alignment horizontal="center" vertical="center" wrapText="1"/>
    </xf>
    <xf numFmtId="0" fontId="19" fillId="3" borderId="51" xfId="0" applyFont="1" applyFill="1" applyBorder="1" applyAlignment="1">
      <alignment horizontal="center" vertical="center" wrapText="1"/>
    </xf>
    <xf numFmtId="0" fontId="19" fillId="6" borderId="15" xfId="0" applyFont="1" applyFill="1" applyBorder="1" applyAlignment="1">
      <alignment horizontal="center" vertical="center" wrapText="1"/>
    </xf>
    <xf numFmtId="0" fontId="19" fillId="6" borderId="58" xfId="0" applyFont="1" applyFill="1" applyBorder="1" applyAlignment="1">
      <alignment horizontal="center" vertical="center" wrapText="1"/>
    </xf>
    <xf numFmtId="0" fontId="19" fillId="4" borderId="41" xfId="0" applyFont="1" applyFill="1" applyBorder="1" applyAlignment="1">
      <alignment horizontal="center" vertical="center" wrapText="1"/>
    </xf>
    <xf numFmtId="0" fontId="19" fillId="4" borderId="42" xfId="0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1" fillId="8" borderId="41" xfId="0" applyFont="1" applyFill="1" applyBorder="1" applyAlignment="1">
      <alignment horizontal="center" vertical="center"/>
    </xf>
    <xf numFmtId="0" fontId="21" fillId="8" borderId="42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9" fillId="6" borderId="56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6" fillId="3" borderId="1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3" borderId="1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5" xfId="0" applyFont="1" applyBorder="1" applyAlignment="1">
      <alignment horizontal="left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168" fontId="0" fillId="4" borderId="1" xfId="0" applyNumberFormat="1" applyFont="1" applyFill="1" applyBorder="1" applyAlignment="1">
      <alignment horizontal="right" vertical="center"/>
    </xf>
  </cellXfs>
  <cellStyles count="9">
    <cellStyle name="Hyperlink" xfId="5" xr:uid="{0C4028F5-2A56-46D9-AFF4-C8897231BF5C}"/>
    <cellStyle name="Moeda" xfId="1" builtinId="4"/>
    <cellStyle name="Normal" xfId="0" builtinId="0"/>
    <cellStyle name="Normal 2" xfId="8" xr:uid="{7BB5D3A6-1FA9-479C-9476-D01781B785E7}"/>
    <cellStyle name="Porcentagem" xfId="2" builtinId="5"/>
    <cellStyle name="Vírgula" xfId="3" builtinId="3"/>
    <cellStyle name="Vírgula 2" xfId="6" xr:uid="{AFC46FAE-E179-4D01-85FA-592B5792BC5A}"/>
    <cellStyle name="Vírgula 3" xfId="4" xr:uid="{00000000-0005-0000-0000-000005000000}"/>
    <cellStyle name="Vírgula 4" xfId="7" xr:uid="{6CEC04D6-62A0-4B47-A976-6284296A33F7}"/>
  </cellStyles>
  <dxfs count="0"/>
  <tableStyles count="0" defaultTableStyle="TableStyleMedium9" defaultPivotStyle="PivotStyleLight16"/>
  <colors>
    <mruColors>
      <color rgb="FF0000FF"/>
      <color rgb="FFFFFFCC"/>
      <color rgb="FF66FF33"/>
      <color rgb="FF99CC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F21" sqref="F21"/>
    </sheetView>
  </sheetViews>
  <sheetFormatPr defaultRowHeight="12.75" x14ac:dyDescent="0.2"/>
  <cols>
    <col min="4" max="4" width="9.5703125" customWidth="1"/>
    <col min="5" max="5" width="10.5703125" customWidth="1"/>
  </cols>
  <sheetData>
    <row r="1" spans="1:8" ht="13.5" thickBot="1" x14ac:dyDescent="0.25"/>
    <row r="2" spans="1:8" ht="13.5" thickBot="1" x14ac:dyDescent="0.25">
      <c r="A2" s="202" t="s">
        <v>0</v>
      </c>
      <c r="B2" s="203"/>
      <c r="C2" s="204"/>
      <c r="F2" s="202" t="s">
        <v>1</v>
      </c>
      <c r="G2" s="203"/>
      <c r="H2" s="204"/>
    </row>
    <row r="4" spans="1:8" x14ac:dyDescent="0.2">
      <c r="A4" s="3" t="s">
        <v>2</v>
      </c>
      <c r="F4" s="3" t="s">
        <v>2</v>
      </c>
    </row>
    <row r="5" spans="1:8" x14ac:dyDescent="0.2">
      <c r="A5" t="s">
        <v>3</v>
      </c>
      <c r="C5" s="2" t="e">
        <f>#REF!</f>
        <v>#REF!</v>
      </c>
      <c r="F5" t="s">
        <v>3</v>
      </c>
      <c r="H5" s="2" t="e">
        <f>#REF!</f>
        <v>#REF!</v>
      </c>
    </row>
    <row r="6" spans="1:8" x14ac:dyDescent="0.2">
      <c r="A6" t="s">
        <v>4</v>
      </c>
      <c r="C6" s="2" t="e">
        <f>#REF!</f>
        <v>#REF!</v>
      </c>
      <c r="F6" t="s">
        <v>4</v>
      </c>
      <c r="H6" s="2" t="e">
        <f>#REF!</f>
        <v>#REF!</v>
      </c>
    </row>
    <row r="7" spans="1:8" x14ac:dyDescent="0.2">
      <c r="A7" s="3" t="s">
        <v>5</v>
      </c>
      <c r="C7" s="1" t="e">
        <f>SUM(C5:C6)</f>
        <v>#REF!</v>
      </c>
      <c r="F7" s="3" t="s">
        <v>5</v>
      </c>
      <c r="H7" s="1" t="e">
        <f>SUM(H5:H6)</f>
        <v>#REF!</v>
      </c>
    </row>
    <row r="9" spans="1:8" x14ac:dyDescent="0.2">
      <c r="A9" s="3" t="s">
        <v>6</v>
      </c>
      <c r="C9" s="26" t="e">
        <f>(SUM(#REF!))</f>
        <v>#REF!</v>
      </c>
      <c r="F9" s="3" t="s">
        <v>6</v>
      </c>
      <c r="H9" s="26" t="e">
        <f>#REF!</f>
        <v>#REF!</v>
      </c>
    </row>
    <row r="10" spans="1:8" ht="13.5" thickBot="1" x14ac:dyDescent="0.25"/>
    <row r="11" spans="1:8" ht="13.5" thickBot="1" x14ac:dyDescent="0.25">
      <c r="A11" s="27" t="s">
        <v>7</v>
      </c>
      <c r="B11" s="28"/>
      <c r="C11" s="29" t="e">
        <f>C7*C9</f>
        <v>#REF!</v>
      </c>
      <c r="F11" s="27" t="s">
        <v>8</v>
      </c>
      <c r="G11" s="28"/>
      <c r="H11" s="29" t="e">
        <f>H7*H9</f>
        <v>#REF!</v>
      </c>
    </row>
    <row r="13" spans="1:8" ht="13.5" thickBot="1" x14ac:dyDescent="0.25"/>
    <row r="14" spans="1:8" ht="13.5" thickBot="1" x14ac:dyDescent="0.25">
      <c r="C14" s="199" t="s">
        <v>9</v>
      </c>
      <c r="D14" s="200"/>
      <c r="E14" s="200"/>
      <c r="F14" s="201"/>
    </row>
    <row r="16" spans="1:8" x14ac:dyDescent="0.2">
      <c r="C16" t="str">
        <f>A11</f>
        <v>Valor GPS</v>
      </c>
      <c r="F16" s="2" t="e">
        <f>C11</f>
        <v>#REF!</v>
      </c>
    </row>
    <row r="17" spans="3:8" x14ac:dyDescent="0.2">
      <c r="C17" t="str">
        <f>F11</f>
        <v>Valor FGTS</v>
      </c>
      <c r="F17" s="2" t="e">
        <f>H11</f>
        <v>#REF!</v>
      </c>
    </row>
    <row r="19" spans="3:8" x14ac:dyDescent="0.2">
      <c r="C19" s="3" t="s">
        <v>10</v>
      </c>
      <c r="F19" s="59" t="e">
        <f>C9+H9</f>
        <v>#REF!</v>
      </c>
      <c r="G19" s="3"/>
      <c r="H19" s="50"/>
    </row>
    <row r="20" spans="3:8" ht="13.5" thickBot="1" x14ac:dyDescent="0.25"/>
    <row r="21" spans="3:8" ht="13.5" thickBot="1" x14ac:dyDescent="0.25">
      <c r="C21" s="39" t="s">
        <v>11</v>
      </c>
      <c r="D21" s="51"/>
      <c r="E21" s="51"/>
      <c r="F21" s="52" t="e">
        <f>SUM(F16:F18)</f>
        <v>#REF!</v>
      </c>
    </row>
  </sheetData>
  <mergeCells count="3">
    <mergeCell ref="C14:F14"/>
    <mergeCell ref="A2:C2"/>
    <mergeCell ref="F2:H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56664-E17F-4C1C-B42F-1A45E7CEC74E}">
  <sheetPr>
    <tabColor rgb="FF00B0F0"/>
    <pageSetUpPr fitToPage="1"/>
  </sheetPr>
  <dimension ref="A1:Q166"/>
  <sheetViews>
    <sheetView tabSelected="1" zoomScale="120" zoomScaleNormal="12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2.75" x14ac:dyDescent="0.2"/>
  <cols>
    <col min="1" max="1" width="7.42578125" style="17" bestFit="1" customWidth="1"/>
    <col min="2" max="2" width="6.42578125" style="17" customWidth="1"/>
    <col min="3" max="3" width="15.7109375" style="17" customWidth="1"/>
    <col min="4" max="4" width="48.5703125" style="102" customWidth="1"/>
    <col min="5" max="5" width="8.140625" style="17" bestFit="1" customWidth="1"/>
    <col min="6" max="6" width="9.42578125" style="16" customWidth="1"/>
    <col min="7" max="7" width="13.28515625" style="16" customWidth="1"/>
    <col min="8" max="8" width="13.42578125" style="152" customWidth="1"/>
    <col min="9" max="9" width="13.140625" style="16" customWidth="1"/>
    <col min="10" max="10" width="13.140625" style="17" customWidth="1"/>
    <col min="11" max="11" width="11.7109375" style="17" bestFit="1" customWidth="1"/>
    <col min="12" max="12" width="20.42578125" bestFit="1" customWidth="1"/>
    <col min="14" max="14" width="14.7109375" bestFit="1" customWidth="1"/>
    <col min="15" max="15" width="9.42578125" bestFit="1" customWidth="1"/>
    <col min="17" max="17" width="12.7109375" bestFit="1" customWidth="1"/>
  </cols>
  <sheetData>
    <row r="1" spans="1:17" ht="51.75" thickBot="1" x14ac:dyDescent="0.25">
      <c r="A1" s="168" t="s">
        <v>12</v>
      </c>
      <c r="B1" s="169" t="s">
        <v>13</v>
      </c>
      <c r="C1" s="169" t="s">
        <v>14</v>
      </c>
      <c r="D1" s="169" t="s">
        <v>15</v>
      </c>
      <c r="E1" s="169" t="s">
        <v>16</v>
      </c>
      <c r="F1" s="169" t="s">
        <v>17</v>
      </c>
      <c r="G1" s="170" t="s">
        <v>18</v>
      </c>
      <c r="H1" s="171" t="s">
        <v>19</v>
      </c>
      <c r="I1" s="169" t="s">
        <v>20</v>
      </c>
      <c r="J1" s="169" t="s">
        <v>21</v>
      </c>
      <c r="K1" s="169" t="s">
        <v>22</v>
      </c>
      <c r="L1" s="172" t="s">
        <v>23</v>
      </c>
      <c r="M1" s="103"/>
      <c r="N1" s="103"/>
    </row>
    <row r="2" spans="1:17" ht="15.75" x14ac:dyDescent="0.2">
      <c r="A2" s="218">
        <v>1</v>
      </c>
      <c r="B2" s="225" t="s">
        <v>24</v>
      </c>
      <c r="C2" s="225"/>
      <c r="D2" s="225"/>
      <c r="E2" s="225"/>
      <c r="F2" s="225"/>
      <c r="G2" s="225"/>
      <c r="H2" s="225"/>
      <c r="I2" s="225"/>
      <c r="J2" s="225"/>
      <c r="K2" s="225"/>
      <c r="L2" s="226"/>
      <c r="M2" s="103"/>
      <c r="N2" s="103"/>
    </row>
    <row r="3" spans="1:17" ht="18.75" x14ac:dyDescent="0.2">
      <c r="A3" s="219"/>
      <c r="B3" s="213" t="s">
        <v>25</v>
      </c>
      <c r="C3" s="213"/>
      <c r="D3" s="213"/>
      <c r="E3" s="213"/>
      <c r="F3" s="213"/>
      <c r="G3" s="213"/>
      <c r="H3" s="213"/>
      <c r="I3" s="213"/>
      <c r="J3" s="213"/>
      <c r="K3" s="213"/>
      <c r="L3" s="214"/>
      <c r="M3" s="103"/>
      <c r="N3" s="103"/>
    </row>
    <row r="4" spans="1:17" ht="25.5" x14ac:dyDescent="0.2">
      <c r="A4" s="219"/>
      <c r="B4" s="176">
        <v>1</v>
      </c>
      <c r="C4" s="117" t="s">
        <v>26</v>
      </c>
      <c r="D4" s="115" t="s">
        <v>27</v>
      </c>
      <c r="E4" s="114">
        <v>24023</v>
      </c>
      <c r="F4" s="116" t="s">
        <v>28</v>
      </c>
      <c r="G4" s="117" t="s">
        <v>29</v>
      </c>
      <c r="H4" s="148">
        <v>1628</v>
      </c>
      <c r="I4" s="114">
        <v>60</v>
      </c>
      <c r="J4" s="118">
        <f>H4*I4</f>
        <v>97680</v>
      </c>
      <c r="K4" s="119">
        <v>9.69</v>
      </c>
      <c r="L4" s="120">
        <f>TRUNC(K4*J4,2)</f>
        <v>946519.2</v>
      </c>
      <c r="N4" s="113"/>
      <c r="Q4" s="112"/>
    </row>
    <row r="5" spans="1:17" ht="18.75" x14ac:dyDescent="0.2">
      <c r="A5" s="219"/>
      <c r="B5" s="213" t="s">
        <v>30</v>
      </c>
      <c r="C5" s="213"/>
      <c r="D5" s="213"/>
      <c r="E5" s="213"/>
      <c r="F5" s="213"/>
      <c r="G5" s="213"/>
      <c r="H5" s="213"/>
      <c r="I5" s="213"/>
      <c r="J5" s="213"/>
      <c r="K5" s="213"/>
      <c r="L5" s="214"/>
      <c r="N5" s="113"/>
      <c r="Q5" s="112"/>
    </row>
    <row r="6" spans="1:17" ht="25.5" x14ac:dyDescent="0.2">
      <c r="A6" s="219"/>
      <c r="B6" s="176">
        <f>B4+1</f>
        <v>2</v>
      </c>
      <c r="C6" s="117" t="str">
        <f>C4</f>
        <v>Recife-PE</v>
      </c>
      <c r="D6" s="198" t="s">
        <v>31</v>
      </c>
      <c r="E6" s="114">
        <v>3417</v>
      </c>
      <c r="F6" s="116" t="s">
        <v>28</v>
      </c>
      <c r="G6" s="147" t="s">
        <v>32</v>
      </c>
      <c r="H6" s="148">
        <v>3279</v>
      </c>
      <c r="I6" s="114">
        <v>20</v>
      </c>
      <c r="J6" s="118">
        <f t="shared" ref="J6:J8" si="0">H6*I6</f>
        <v>65580</v>
      </c>
      <c r="K6" s="119">
        <v>0.24</v>
      </c>
      <c r="L6" s="120">
        <f t="shared" ref="L6:L8" si="1">TRUNC(K6*J6,2)</f>
        <v>15739.2</v>
      </c>
    </row>
    <row r="7" spans="1:17" ht="25.5" x14ac:dyDescent="0.2">
      <c r="A7" s="219"/>
      <c r="B7" s="176">
        <f t="shared" ref="B7:B8" si="2">B6+1</f>
        <v>3</v>
      </c>
      <c r="C7" s="117" t="str">
        <f>C6</f>
        <v>Recife-PE</v>
      </c>
      <c r="D7" s="115" t="s">
        <v>33</v>
      </c>
      <c r="E7" s="114">
        <v>25259</v>
      </c>
      <c r="F7" s="117" t="s">
        <v>34</v>
      </c>
      <c r="G7" s="147" t="s">
        <v>32</v>
      </c>
      <c r="H7" s="149">
        <v>5</v>
      </c>
      <c r="I7" s="114">
        <v>60</v>
      </c>
      <c r="J7" s="118">
        <f t="shared" si="0"/>
        <v>300</v>
      </c>
      <c r="K7" s="119">
        <v>221.04</v>
      </c>
      <c r="L7" s="120">
        <f t="shared" si="1"/>
        <v>66312</v>
      </c>
    </row>
    <row r="8" spans="1:17" ht="25.5" x14ac:dyDescent="0.2">
      <c r="A8" s="219"/>
      <c r="B8" s="176">
        <f t="shared" si="2"/>
        <v>4</v>
      </c>
      <c r="C8" s="117" t="str">
        <f>C7</f>
        <v>Recife-PE</v>
      </c>
      <c r="D8" s="115" t="s">
        <v>35</v>
      </c>
      <c r="E8" s="114">
        <v>24325</v>
      </c>
      <c r="F8" s="117" t="s">
        <v>34</v>
      </c>
      <c r="G8" s="147" t="s">
        <v>32</v>
      </c>
      <c r="H8" s="149">
        <v>3</v>
      </c>
      <c r="I8" s="114">
        <v>60</v>
      </c>
      <c r="J8" s="118">
        <f t="shared" si="0"/>
        <v>180</v>
      </c>
      <c r="K8" s="119">
        <v>221.04</v>
      </c>
      <c r="L8" s="120">
        <f t="shared" si="1"/>
        <v>39787.199999999997</v>
      </c>
    </row>
    <row r="9" spans="1:17" s="3" customFormat="1" ht="16.5" thickBot="1" x14ac:dyDescent="0.25">
      <c r="A9" s="219"/>
      <c r="B9" s="207" t="s">
        <v>36</v>
      </c>
      <c r="C9" s="208"/>
      <c r="D9" s="208"/>
      <c r="E9" s="208"/>
      <c r="F9" s="208"/>
      <c r="G9" s="208"/>
      <c r="H9" s="208"/>
      <c r="I9" s="208"/>
      <c r="J9" s="208"/>
      <c r="K9" s="208"/>
      <c r="L9" s="183">
        <f>SUM(L4:L8)</f>
        <v>1068357.5999999999</v>
      </c>
      <c r="N9" s="128"/>
    </row>
    <row r="10" spans="1:17" s="3" customFormat="1" ht="18.75" thickBot="1" x14ac:dyDescent="0.25">
      <c r="A10" s="215"/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7"/>
    </row>
    <row r="11" spans="1:17" s="3" customFormat="1" ht="15.75" x14ac:dyDescent="0.2">
      <c r="A11" s="219">
        <v>2</v>
      </c>
      <c r="B11" s="227" t="s">
        <v>37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8"/>
    </row>
    <row r="12" spans="1:17" s="3" customFormat="1" ht="18.75" x14ac:dyDescent="0.2">
      <c r="A12" s="219"/>
      <c r="B12" s="213" t="s">
        <v>25</v>
      </c>
      <c r="C12" s="213"/>
      <c r="D12" s="213"/>
      <c r="E12" s="213"/>
      <c r="F12" s="213"/>
      <c r="G12" s="213"/>
      <c r="H12" s="213"/>
      <c r="I12" s="213"/>
      <c r="J12" s="213"/>
      <c r="K12" s="213"/>
      <c r="L12" s="214"/>
    </row>
    <row r="13" spans="1:17" ht="25.5" x14ac:dyDescent="0.2">
      <c r="A13" s="219"/>
      <c r="B13" s="177">
        <f>B8+1</f>
        <v>5</v>
      </c>
      <c r="C13" s="122" t="s">
        <v>38</v>
      </c>
      <c r="D13" s="123" t="s">
        <v>39</v>
      </c>
      <c r="E13" s="121">
        <v>24023</v>
      </c>
      <c r="F13" s="124" t="s">
        <v>28</v>
      </c>
      <c r="G13" s="122" t="s">
        <v>29</v>
      </c>
      <c r="H13" s="150">
        <v>806</v>
      </c>
      <c r="I13" s="121">
        <v>60</v>
      </c>
      <c r="J13" s="125">
        <f>H13*I13</f>
        <v>48360</v>
      </c>
      <c r="K13" s="126">
        <v>8.48</v>
      </c>
      <c r="L13" s="127">
        <f>TRUNC(K13*J13,2)</f>
        <v>410092.79999999999</v>
      </c>
    </row>
    <row r="14" spans="1:17" ht="18.75" x14ac:dyDescent="0.2">
      <c r="A14" s="219"/>
      <c r="B14" s="213" t="s">
        <v>30</v>
      </c>
      <c r="C14" s="213"/>
      <c r="D14" s="213"/>
      <c r="E14" s="213"/>
      <c r="F14" s="213"/>
      <c r="G14" s="213"/>
      <c r="H14" s="213"/>
      <c r="I14" s="213"/>
      <c r="J14" s="213"/>
      <c r="K14" s="213"/>
      <c r="L14" s="214"/>
    </row>
    <row r="15" spans="1:17" ht="25.5" x14ac:dyDescent="0.2">
      <c r="A15" s="219"/>
      <c r="B15" s="177">
        <v>6</v>
      </c>
      <c r="C15" s="122" t="str">
        <f>C13</f>
        <v>Campina Grande - PB</v>
      </c>
      <c r="D15" s="123" t="s">
        <v>40</v>
      </c>
      <c r="E15" s="121">
        <v>3417</v>
      </c>
      <c r="F15" s="124" t="s">
        <v>28</v>
      </c>
      <c r="G15" s="122" t="s">
        <v>32</v>
      </c>
      <c r="H15" s="150">
        <v>508</v>
      </c>
      <c r="I15" s="121">
        <v>20</v>
      </c>
      <c r="J15" s="125">
        <f>I15*H15</f>
        <v>10160</v>
      </c>
      <c r="K15" s="126">
        <v>0.26</v>
      </c>
      <c r="L15" s="127">
        <f t="shared" ref="L15:L16" si="3">TRUNC(K15*J15,2)</f>
        <v>2641.6</v>
      </c>
    </row>
    <row r="16" spans="1:17" ht="25.5" x14ac:dyDescent="0.2">
      <c r="A16" s="219"/>
      <c r="B16" s="177">
        <v>7</v>
      </c>
      <c r="C16" s="122" t="str">
        <f>C13</f>
        <v>Campina Grande - PB</v>
      </c>
      <c r="D16" s="123" t="s">
        <v>33</v>
      </c>
      <c r="E16" s="121">
        <v>25259</v>
      </c>
      <c r="F16" s="122" t="s">
        <v>34</v>
      </c>
      <c r="G16" s="154" t="s">
        <v>32</v>
      </c>
      <c r="H16" s="151">
        <v>2</v>
      </c>
      <c r="I16" s="121">
        <v>60</v>
      </c>
      <c r="J16" s="125">
        <f t="shared" ref="J16" si="4">H16*I16</f>
        <v>120</v>
      </c>
      <c r="K16" s="126">
        <v>207.53</v>
      </c>
      <c r="L16" s="127">
        <f t="shared" si="3"/>
        <v>24903.599999999999</v>
      </c>
    </row>
    <row r="17" spans="1:14" s="3" customFormat="1" ht="16.5" thickBot="1" x14ac:dyDescent="0.25">
      <c r="A17" s="220"/>
      <c r="B17" s="209" t="s">
        <v>36</v>
      </c>
      <c r="C17" s="210"/>
      <c r="D17" s="210"/>
      <c r="E17" s="210"/>
      <c r="F17" s="210"/>
      <c r="G17" s="210"/>
      <c r="H17" s="210"/>
      <c r="I17" s="210"/>
      <c r="J17" s="210"/>
      <c r="K17" s="210"/>
      <c r="L17" s="173">
        <f>SUM(L13:L16)</f>
        <v>437637.99999999994</v>
      </c>
      <c r="N17" s="128"/>
    </row>
    <row r="18" spans="1:14" s="3" customFormat="1" ht="18.75" thickBot="1" x14ac:dyDescent="0.25">
      <c r="A18" s="215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7"/>
      <c r="N18" s="128"/>
    </row>
    <row r="19" spans="1:14" s="3" customFormat="1" ht="15.75" x14ac:dyDescent="0.2">
      <c r="A19" s="231">
        <v>3</v>
      </c>
      <c r="B19" s="221" t="s">
        <v>41</v>
      </c>
      <c r="C19" s="222"/>
      <c r="D19" s="222"/>
      <c r="E19" s="222"/>
      <c r="F19" s="222"/>
      <c r="G19" s="222"/>
      <c r="H19" s="222"/>
      <c r="I19" s="222"/>
      <c r="J19" s="222"/>
      <c r="K19" s="222"/>
      <c r="L19" s="223"/>
      <c r="N19" s="128"/>
    </row>
    <row r="20" spans="1:14" s="3" customFormat="1" ht="18.75" x14ac:dyDescent="0.2">
      <c r="A20" s="231"/>
      <c r="B20" s="224" t="s">
        <v>25</v>
      </c>
      <c r="C20" s="213"/>
      <c r="D20" s="213"/>
      <c r="E20" s="213"/>
      <c r="F20" s="213"/>
      <c r="G20" s="213"/>
      <c r="H20" s="213"/>
      <c r="I20" s="213"/>
      <c r="J20" s="213"/>
      <c r="K20" s="213"/>
      <c r="L20" s="214"/>
      <c r="N20" s="128"/>
    </row>
    <row r="21" spans="1:14" s="3" customFormat="1" ht="25.5" x14ac:dyDescent="0.2">
      <c r="A21" s="231"/>
      <c r="B21" s="174">
        <f>B16+1</f>
        <v>8</v>
      </c>
      <c r="C21" s="159" t="s">
        <v>42</v>
      </c>
      <c r="D21" s="160" t="s">
        <v>39</v>
      </c>
      <c r="E21" s="158">
        <v>24023</v>
      </c>
      <c r="F21" s="161" t="s">
        <v>28</v>
      </c>
      <c r="G21" s="159" t="s">
        <v>29</v>
      </c>
      <c r="H21" s="162">
        <v>3209</v>
      </c>
      <c r="I21" s="158">
        <v>60</v>
      </c>
      <c r="J21" s="163">
        <f>H21*I21</f>
        <v>192540</v>
      </c>
      <c r="K21" s="164">
        <v>11.74</v>
      </c>
      <c r="L21" s="165">
        <f>TRUNC(K21*J21,2)</f>
        <v>2260419.6</v>
      </c>
      <c r="N21" s="128"/>
    </row>
    <row r="22" spans="1:14" s="3" customFormat="1" ht="18.75" x14ac:dyDescent="0.2">
      <c r="A22" s="231"/>
      <c r="B22" s="224" t="s">
        <v>30</v>
      </c>
      <c r="C22" s="213"/>
      <c r="D22" s="213"/>
      <c r="E22" s="213"/>
      <c r="F22" s="213"/>
      <c r="G22" s="213"/>
      <c r="H22" s="213"/>
      <c r="I22" s="213"/>
      <c r="J22" s="213"/>
      <c r="K22" s="213"/>
      <c r="L22" s="214"/>
      <c r="N22" s="128"/>
    </row>
    <row r="23" spans="1:14" s="3" customFormat="1" ht="25.5" x14ac:dyDescent="0.2">
      <c r="A23" s="231"/>
      <c r="B23" s="174">
        <v>9</v>
      </c>
      <c r="C23" s="159" t="str">
        <f>C21</f>
        <v>São Paulo - SP</v>
      </c>
      <c r="D23" s="160" t="s">
        <v>40</v>
      </c>
      <c r="E23" s="158">
        <v>3417</v>
      </c>
      <c r="F23" s="161" t="s">
        <v>28</v>
      </c>
      <c r="G23" s="159" t="s">
        <v>32</v>
      </c>
      <c r="H23" s="162">
        <v>2516</v>
      </c>
      <c r="I23" s="158">
        <v>20</v>
      </c>
      <c r="J23" s="163">
        <f>I23*H23</f>
        <v>50320</v>
      </c>
      <c r="K23" s="164">
        <v>0.32</v>
      </c>
      <c r="L23" s="165">
        <f t="shared" ref="L23:L24" si="5">TRUNC(K23*J23,2)</f>
        <v>16102.4</v>
      </c>
      <c r="N23" s="128"/>
    </row>
    <row r="24" spans="1:14" s="3" customFormat="1" ht="25.5" x14ac:dyDescent="0.2">
      <c r="A24" s="231"/>
      <c r="B24" s="174">
        <v>10</v>
      </c>
      <c r="C24" s="159" t="str">
        <f>C23</f>
        <v>São Paulo - SP</v>
      </c>
      <c r="D24" s="160" t="s">
        <v>33</v>
      </c>
      <c r="E24" s="158">
        <v>25259</v>
      </c>
      <c r="F24" s="159" t="s">
        <v>34</v>
      </c>
      <c r="G24" s="166" t="s">
        <v>32</v>
      </c>
      <c r="H24" s="167">
        <v>7</v>
      </c>
      <c r="I24" s="158">
        <v>60</v>
      </c>
      <c r="J24" s="163">
        <f t="shared" ref="J24" si="6">H24*I24</f>
        <v>420</v>
      </c>
      <c r="K24" s="164">
        <v>258.20999999999998</v>
      </c>
      <c r="L24" s="165">
        <f t="shared" si="5"/>
        <v>108448.2</v>
      </c>
      <c r="N24" s="128"/>
    </row>
    <row r="25" spans="1:14" s="3" customFormat="1" ht="38.25" x14ac:dyDescent="0.2">
      <c r="A25" s="231"/>
      <c r="B25" s="184">
        <v>11</v>
      </c>
      <c r="C25" s="159" t="str">
        <f t="shared" ref="C25:C27" si="7">C24</f>
        <v>São Paulo - SP</v>
      </c>
      <c r="D25" s="185" t="s">
        <v>43</v>
      </c>
      <c r="E25" s="186">
        <v>24120</v>
      </c>
      <c r="F25" s="161" t="s">
        <v>28</v>
      </c>
      <c r="G25" s="166" t="s">
        <v>32</v>
      </c>
      <c r="H25" s="187">
        <v>425</v>
      </c>
      <c r="I25" s="158">
        <v>20</v>
      </c>
      <c r="J25" s="163">
        <f t="shared" ref="J25:J27" si="8">H25*I25</f>
        <v>8500</v>
      </c>
      <c r="K25" s="164">
        <v>2.08</v>
      </c>
      <c r="L25" s="165">
        <f t="shared" ref="L25:L27" si="9">TRUNC(K25*J25,2)</f>
        <v>17680</v>
      </c>
      <c r="N25" s="128"/>
    </row>
    <row r="26" spans="1:14" s="3" customFormat="1" ht="25.5" x14ac:dyDescent="0.2">
      <c r="A26" s="231"/>
      <c r="B26" s="184">
        <v>12</v>
      </c>
      <c r="C26" s="159" t="str">
        <f t="shared" si="7"/>
        <v>São Paulo - SP</v>
      </c>
      <c r="D26" s="185" t="s">
        <v>44</v>
      </c>
      <c r="E26" s="186">
        <v>24325</v>
      </c>
      <c r="F26" s="159" t="s">
        <v>34</v>
      </c>
      <c r="G26" s="166" t="s">
        <v>32</v>
      </c>
      <c r="H26" s="187">
        <v>2</v>
      </c>
      <c r="I26" s="158">
        <v>60</v>
      </c>
      <c r="J26" s="163">
        <f t="shared" si="8"/>
        <v>120</v>
      </c>
      <c r="K26" s="164">
        <v>258.20999999999998</v>
      </c>
      <c r="L26" s="165">
        <f t="shared" si="9"/>
        <v>30985.200000000001</v>
      </c>
      <c r="N26" s="128"/>
    </row>
    <row r="27" spans="1:14" s="3" customFormat="1" ht="15" x14ac:dyDescent="0.2">
      <c r="A27" s="231"/>
      <c r="B27" s="184">
        <v>13</v>
      </c>
      <c r="C27" s="159" t="str">
        <f t="shared" si="7"/>
        <v>São Paulo - SP</v>
      </c>
      <c r="D27" s="185" t="s">
        <v>45</v>
      </c>
      <c r="E27" s="186">
        <v>13595</v>
      </c>
      <c r="F27" s="161" t="s">
        <v>46</v>
      </c>
      <c r="G27" s="166" t="s">
        <v>32</v>
      </c>
      <c r="H27" s="187">
        <v>100</v>
      </c>
      <c r="I27" s="158">
        <v>20</v>
      </c>
      <c r="J27" s="163">
        <f t="shared" si="8"/>
        <v>2000</v>
      </c>
      <c r="K27" s="164">
        <v>42.92</v>
      </c>
      <c r="L27" s="165">
        <f t="shared" si="9"/>
        <v>85840</v>
      </c>
      <c r="N27" s="128"/>
    </row>
    <row r="28" spans="1:14" s="3" customFormat="1" ht="16.5" thickBot="1" x14ac:dyDescent="0.25">
      <c r="A28" s="232"/>
      <c r="B28" s="229" t="s">
        <v>36</v>
      </c>
      <c r="C28" s="230"/>
      <c r="D28" s="230"/>
      <c r="E28" s="230"/>
      <c r="F28" s="230"/>
      <c r="G28" s="230"/>
      <c r="H28" s="230"/>
      <c r="I28" s="230"/>
      <c r="J28" s="230"/>
      <c r="K28" s="230"/>
      <c r="L28" s="175">
        <f>SUM(L21:L27)</f>
        <v>2519475.4000000004</v>
      </c>
      <c r="N28" s="128"/>
    </row>
    <row r="29" spans="1:14" s="3" customFormat="1" ht="18" x14ac:dyDescent="0.2">
      <c r="A29" s="155"/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2"/>
    </row>
    <row r="30" spans="1:14" ht="18.75" thickBot="1" x14ac:dyDescent="0.25">
      <c r="A30" s="205" t="s">
        <v>47</v>
      </c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156">
        <f>L9+L17+L28</f>
        <v>4025471</v>
      </c>
      <c r="N30" s="128"/>
    </row>
    <row r="33" spans="8:8" x14ac:dyDescent="0.2">
      <c r="H33" s="157"/>
    </row>
    <row r="50" spans="1:4" x14ac:dyDescent="0.2">
      <c r="A50" s="106"/>
    </row>
    <row r="59" spans="1:4" x14ac:dyDescent="0.2">
      <c r="A59" s="105"/>
    </row>
    <row r="60" spans="1:4" x14ac:dyDescent="0.2">
      <c r="A60" s="105"/>
    </row>
    <row r="61" spans="1:4" x14ac:dyDescent="0.2">
      <c r="A61" s="105"/>
    </row>
    <row r="62" spans="1:4" x14ac:dyDescent="0.2">
      <c r="A62" s="105"/>
      <c r="D62" s="111"/>
    </row>
    <row r="67" spans="1:1" x14ac:dyDescent="0.2">
      <c r="A67" s="107"/>
    </row>
    <row r="71" spans="1:1" x14ac:dyDescent="0.2">
      <c r="A71" s="107"/>
    </row>
    <row r="72" spans="1:1" x14ac:dyDescent="0.2">
      <c r="A72" s="107"/>
    </row>
    <row r="74" spans="1:1" x14ac:dyDescent="0.2">
      <c r="A74" s="105"/>
    </row>
    <row r="131" spans="1:12" x14ac:dyDescent="0.2">
      <c r="L131" s="101"/>
    </row>
    <row r="132" spans="1:12" s="101" customFormat="1" x14ac:dyDescent="0.2">
      <c r="A132" s="17"/>
      <c r="B132" s="17"/>
      <c r="C132" s="17"/>
      <c r="D132" s="102"/>
      <c r="E132" s="17"/>
      <c r="F132" s="16"/>
      <c r="G132" s="16"/>
      <c r="H132" s="152"/>
      <c r="I132" s="16"/>
      <c r="J132" s="17"/>
      <c r="K132" s="17"/>
      <c r="L132"/>
    </row>
    <row r="158" spans="1:12" x14ac:dyDescent="0.2">
      <c r="A158" s="16"/>
      <c r="B158" s="16"/>
      <c r="C158" s="16"/>
      <c r="E158" s="16"/>
      <c r="J158" s="16"/>
      <c r="K158" s="16"/>
      <c r="L158" s="103"/>
    </row>
    <row r="159" spans="1:12" s="103" customFormat="1" x14ac:dyDescent="0.2">
      <c r="A159" s="16"/>
      <c r="B159" s="16"/>
      <c r="C159" s="16"/>
      <c r="D159" s="102"/>
      <c r="E159" s="16"/>
      <c r="F159" s="16"/>
      <c r="G159" s="16"/>
      <c r="H159" s="152"/>
      <c r="I159" s="16"/>
      <c r="J159" s="16"/>
      <c r="K159" s="16"/>
    </row>
    <row r="160" spans="1:12" s="103" customFormat="1" x14ac:dyDescent="0.2">
      <c r="A160" s="16"/>
      <c r="B160" s="16"/>
      <c r="C160" s="16"/>
      <c r="D160" s="102"/>
      <c r="E160" s="16"/>
      <c r="F160" s="16"/>
      <c r="G160" s="16"/>
      <c r="H160" s="152"/>
      <c r="I160" s="16"/>
      <c r="J160" s="16"/>
      <c r="K160" s="16"/>
    </row>
    <row r="161" spans="1:12" s="103" customFormat="1" x14ac:dyDescent="0.2">
      <c r="A161" s="16"/>
      <c r="B161" s="16"/>
      <c r="C161" s="16"/>
      <c r="D161" s="102"/>
      <c r="E161" s="16"/>
      <c r="F161" s="16"/>
      <c r="G161" s="16"/>
      <c r="H161" s="152"/>
      <c r="I161" s="16"/>
      <c r="J161" s="16"/>
      <c r="K161" s="16"/>
    </row>
    <row r="162" spans="1:12" s="103" customFormat="1" x14ac:dyDescent="0.2">
      <c r="A162" s="16"/>
      <c r="B162" s="16"/>
      <c r="C162" s="16"/>
      <c r="D162" s="102"/>
      <c r="E162" s="16"/>
      <c r="F162" s="16"/>
      <c r="G162" s="16"/>
      <c r="H162" s="152"/>
      <c r="I162" s="16"/>
      <c r="J162" s="16"/>
      <c r="K162" s="16"/>
    </row>
    <row r="163" spans="1:12" s="103" customFormat="1" x14ac:dyDescent="0.2">
      <c r="A163" s="16"/>
      <c r="B163" s="16"/>
      <c r="C163" s="16"/>
      <c r="D163" s="102"/>
      <c r="E163" s="16"/>
      <c r="F163" s="16"/>
      <c r="G163" s="16"/>
      <c r="H163" s="152"/>
      <c r="I163" s="16"/>
      <c r="J163" s="16"/>
      <c r="K163" s="16"/>
    </row>
    <row r="164" spans="1:12" s="103" customFormat="1" x14ac:dyDescent="0.2">
      <c r="A164" s="16"/>
      <c r="B164" s="16"/>
      <c r="C164" s="16"/>
      <c r="D164" s="102"/>
      <c r="E164" s="16"/>
      <c r="F164" s="16"/>
      <c r="G164" s="16"/>
      <c r="H164" s="152"/>
      <c r="I164" s="16"/>
      <c r="J164" s="16"/>
      <c r="K164" s="16"/>
    </row>
    <row r="165" spans="1:12" s="103" customFormat="1" x14ac:dyDescent="0.2">
      <c r="A165" s="108"/>
      <c r="B165" s="100"/>
      <c r="C165" s="100"/>
      <c r="D165" s="110"/>
      <c r="E165" s="100"/>
      <c r="F165" s="109"/>
      <c r="G165" s="109"/>
      <c r="H165" s="153"/>
      <c r="I165" s="109"/>
      <c r="J165" s="100"/>
      <c r="K165" s="100"/>
      <c r="L165" s="3"/>
    </row>
    <row r="166" spans="1:12" s="3" customFormat="1" x14ac:dyDescent="0.2">
      <c r="A166" s="104"/>
      <c r="B166" s="17"/>
      <c r="C166" s="17"/>
      <c r="D166" s="102"/>
      <c r="E166" s="17"/>
      <c r="F166" s="16"/>
      <c r="G166" s="16"/>
      <c r="H166" s="152"/>
      <c r="I166" s="16"/>
      <c r="J166" s="17"/>
      <c r="K166" s="17"/>
      <c r="L166"/>
    </row>
  </sheetData>
  <mergeCells count="19">
    <mergeCell ref="B22:L22"/>
    <mergeCell ref="B28:K28"/>
    <mergeCell ref="A19:A28"/>
    <mergeCell ref="A30:K30"/>
    <mergeCell ref="B9:K9"/>
    <mergeCell ref="B17:K17"/>
    <mergeCell ref="B29:L29"/>
    <mergeCell ref="B14:L14"/>
    <mergeCell ref="A18:L18"/>
    <mergeCell ref="A2:A9"/>
    <mergeCell ref="A11:A17"/>
    <mergeCell ref="B19:L19"/>
    <mergeCell ref="B20:L20"/>
    <mergeCell ref="B2:L2"/>
    <mergeCell ref="B11:L11"/>
    <mergeCell ref="B3:L3"/>
    <mergeCell ref="B5:L5"/>
    <mergeCell ref="B12:L12"/>
    <mergeCell ref="A10:L10"/>
  </mergeCells>
  <phoneticPr fontId="3" type="noConversion"/>
  <pageMargins left="0.39370078740157483" right="0.19685039370078741" top="0.59055118110236227" bottom="0.39370078740157483" header="0.15748031496062992" footer="0.15748031496062992"/>
  <pageSetup paperSize="9" scale="58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32B00-188F-44EC-9D4F-E41D56A4C0A7}">
  <sheetPr>
    <tabColor rgb="FF00B0F0"/>
    <pageSetUpPr fitToPage="1"/>
  </sheetPr>
  <dimension ref="A1:K160"/>
  <sheetViews>
    <sheetView zoomScale="110" zoomScaleNormal="11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2.75" x14ac:dyDescent="0.2"/>
  <cols>
    <col min="1" max="1" width="7.42578125" style="17" bestFit="1" customWidth="1"/>
    <col min="2" max="2" width="6.42578125" style="17" customWidth="1"/>
    <col min="3" max="3" width="48.5703125" style="102" customWidth="1"/>
    <col min="4" max="4" width="8.140625" style="17" bestFit="1" customWidth="1"/>
    <col min="5" max="5" width="16.7109375" style="16" customWidth="1"/>
    <col min="6" max="6" width="10.42578125" style="16" bestFit="1" customWidth="1"/>
    <col min="7" max="7" width="20.5703125" bestFit="1" customWidth="1"/>
    <col min="8" max="8" width="22.28515625" customWidth="1"/>
    <col min="9" max="9" width="16.42578125" bestFit="1" customWidth="1"/>
    <col min="10" max="10" width="20.28515625" customWidth="1"/>
    <col min="11" max="11" width="17.28515625" customWidth="1"/>
  </cols>
  <sheetData>
    <row r="1" spans="1:11" ht="30" x14ac:dyDescent="0.2">
      <c r="A1" s="133" t="s">
        <v>12</v>
      </c>
      <c r="B1" s="134" t="s">
        <v>13</v>
      </c>
      <c r="C1" s="134" t="s">
        <v>15</v>
      </c>
      <c r="D1" s="134" t="s">
        <v>16</v>
      </c>
      <c r="E1" s="134" t="s">
        <v>17</v>
      </c>
      <c r="F1" s="135" t="s">
        <v>18</v>
      </c>
      <c r="G1" s="134" t="s">
        <v>48</v>
      </c>
      <c r="H1" s="134" t="s">
        <v>49</v>
      </c>
      <c r="I1" s="134" t="s">
        <v>50</v>
      </c>
      <c r="J1" s="136" t="s">
        <v>51</v>
      </c>
      <c r="K1" s="109"/>
    </row>
    <row r="2" spans="1:11" ht="15.6" customHeight="1" x14ac:dyDescent="0.2">
      <c r="A2" s="233">
        <v>1</v>
      </c>
      <c r="B2" s="239" t="str">
        <f>Resumo!B2</f>
        <v>RECIFE - PE</v>
      </c>
      <c r="C2" s="239"/>
      <c r="D2" s="239"/>
      <c r="E2" s="239"/>
      <c r="F2" s="239"/>
      <c r="G2" s="239"/>
      <c r="H2" s="131"/>
      <c r="I2" s="131"/>
      <c r="J2" s="137"/>
    </row>
    <row r="3" spans="1:11" ht="15.6" customHeight="1" x14ac:dyDescent="0.2">
      <c r="A3" s="234"/>
      <c r="B3" s="114">
        <v>1</v>
      </c>
      <c r="C3" s="115" t="s">
        <v>52</v>
      </c>
      <c r="D3" s="114">
        <v>24023</v>
      </c>
      <c r="E3" s="116" t="s">
        <v>28</v>
      </c>
      <c r="F3" s="117" t="s">
        <v>29</v>
      </c>
      <c r="G3" s="119">
        <f>Resumo!L4</f>
        <v>946519.2</v>
      </c>
      <c r="H3" s="119">
        <f>G3</f>
        <v>946519.2</v>
      </c>
      <c r="I3" s="119"/>
      <c r="J3" s="138"/>
      <c r="K3" s="142"/>
    </row>
    <row r="4" spans="1:11" ht="25.5" x14ac:dyDescent="0.2">
      <c r="A4" s="234"/>
      <c r="B4" s="114">
        <v>2</v>
      </c>
      <c r="C4" s="115" t="s">
        <v>53</v>
      </c>
      <c r="D4" s="114">
        <v>3417</v>
      </c>
      <c r="E4" s="116" t="s">
        <v>28</v>
      </c>
      <c r="F4" s="117" t="s">
        <v>54</v>
      </c>
      <c r="G4" s="119">
        <f>Resumo!L6</f>
        <v>15739.2</v>
      </c>
      <c r="H4" s="119">
        <f t="shared" ref="H4" si="0">G4</f>
        <v>15739.2</v>
      </c>
      <c r="I4" s="119"/>
      <c r="J4" s="138"/>
      <c r="K4" s="142"/>
    </row>
    <row r="5" spans="1:11" ht="25.5" x14ac:dyDescent="0.2">
      <c r="A5" s="234"/>
      <c r="B5" s="114">
        <v>3</v>
      </c>
      <c r="C5" s="115" t="s">
        <v>33</v>
      </c>
      <c r="D5" s="114">
        <v>25259</v>
      </c>
      <c r="E5" s="117" t="s">
        <v>34</v>
      </c>
      <c r="F5" s="117" t="s">
        <v>54</v>
      </c>
      <c r="G5" s="119">
        <f>Resumo!L7</f>
        <v>66312</v>
      </c>
      <c r="H5" s="129"/>
      <c r="I5" s="129"/>
      <c r="J5" s="120">
        <f>G5</f>
        <v>66312</v>
      </c>
      <c r="K5" s="142"/>
    </row>
    <row r="6" spans="1:11" ht="25.5" x14ac:dyDescent="0.2">
      <c r="A6" s="234"/>
      <c r="B6" s="114">
        <v>4</v>
      </c>
      <c r="C6" s="115" t="s">
        <v>35</v>
      </c>
      <c r="D6" s="114">
        <v>24325</v>
      </c>
      <c r="E6" s="117" t="s">
        <v>34</v>
      </c>
      <c r="F6" s="147" t="s">
        <v>32</v>
      </c>
      <c r="G6" s="119">
        <f>Resumo!L8</f>
        <v>39787.199999999997</v>
      </c>
      <c r="H6" s="129"/>
      <c r="I6" s="119">
        <f>G6</f>
        <v>39787.199999999997</v>
      </c>
      <c r="J6" s="120"/>
      <c r="K6" s="142"/>
    </row>
    <row r="7" spans="1:11" s="3" customFormat="1" ht="15.6" customHeight="1" thickBot="1" x14ac:dyDescent="0.25">
      <c r="A7" s="234"/>
      <c r="B7" s="208"/>
      <c r="C7" s="208"/>
      <c r="D7" s="208"/>
      <c r="E7" s="208"/>
      <c r="F7" s="208"/>
      <c r="G7" s="193">
        <f>Resumo!L9</f>
        <v>1068357.5999999999</v>
      </c>
      <c r="H7" s="194"/>
      <c r="I7" s="194"/>
      <c r="J7" s="195"/>
      <c r="K7" s="144"/>
    </row>
    <row r="8" spans="1:11" s="3" customFormat="1" ht="15.6" customHeight="1" thickBot="1" x14ac:dyDescent="0.25">
      <c r="A8" s="215"/>
      <c r="B8" s="216"/>
      <c r="C8" s="216"/>
      <c r="D8" s="216"/>
      <c r="E8" s="216"/>
      <c r="F8" s="216"/>
      <c r="G8" s="216"/>
      <c r="H8" s="216"/>
      <c r="I8" s="216"/>
      <c r="J8" s="217"/>
      <c r="K8" s="144"/>
    </row>
    <row r="9" spans="1:11" s="3" customFormat="1" ht="15.6" customHeight="1" x14ac:dyDescent="0.2">
      <c r="A9" s="234">
        <v>2</v>
      </c>
      <c r="B9" s="240" t="str">
        <f>Resumo!B11</f>
        <v>CAMPINA GRANDE - PB</v>
      </c>
      <c r="C9" s="240"/>
      <c r="D9" s="240"/>
      <c r="E9" s="240"/>
      <c r="F9" s="240"/>
      <c r="G9" s="240"/>
      <c r="H9" s="196"/>
      <c r="I9" s="196"/>
      <c r="J9" s="197"/>
      <c r="K9" s="144"/>
    </row>
    <row r="10" spans="1:11" ht="15.6" customHeight="1" x14ac:dyDescent="0.2">
      <c r="A10" s="234"/>
      <c r="B10" s="121">
        <v>5</v>
      </c>
      <c r="C10" s="123" t="s">
        <v>52</v>
      </c>
      <c r="D10" s="121">
        <v>24023</v>
      </c>
      <c r="E10" s="124" t="s">
        <v>28</v>
      </c>
      <c r="F10" s="122" t="s">
        <v>29</v>
      </c>
      <c r="G10" s="126">
        <f>Resumo!L13</f>
        <v>410092.79999999999</v>
      </c>
      <c r="H10" s="126">
        <f t="shared" ref="H10" si="1">G10</f>
        <v>410092.79999999999</v>
      </c>
      <c r="I10" s="126"/>
      <c r="J10" s="140"/>
      <c r="K10" s="142"/>
    </row>
    <row r="11" spans="1:11" ht="25.5" x14ac:dyDescent="0.2">
      <c r="A11" s="234"/>
      <c r="B11" s="121">
        <v>6</v>
      </c>
      <c r="C11" s="123" t="s">
        <v>31</v>
      </c>
      <c r="D11" s="121">
        <v>3417</v>
      </c>
      <c r="E11" s="124" t="s">
        <v>28</v>
      </c>
      <c r="F11" s="122" t="s">
        <v>54</v>
      </c>
      <c r="G11" s="126">
        <f>Resumo!L15</f>
        <v>2641.6</v>
      </c>
      <c r="H11" s="126">
        <f>G11</f>
        <v>2641.6</v>
      </c>
      <c r="I11" s="126"/>
      <c r="J11" s="140"/>
      <c r="K11" s="142"/>
    </row>
    <row r="12" spans="1:11" ht="25.5" x14ac:dyDescent="0.2">
      <c r="A12" s="234"/>
      <c r="B12" s="121">
        <v>7</v>
      </c>
      <c r="C12" s="123" t="s">
        <v>33</v>
      </c>
      <c r="D12" s="121">
        <v>25259</v>
      </c>
      <c r="E12" s="122" t="s">
        <v>34</v>
      </c>
      <c r="F12" s="122" t="s">
        <v>54</v>
      </c>
      <c r="G12" s="126">
        <f>Resumo!L16</f>
        <v>24903.599999999999</v>
      </c>
      <c r="H12" s="132"/>
      <c r="I12" s="132"/>
      <c r="J12" s="127">
        <f>G12</f>
        <v>24903.599999999999</v>
      </c>
      <c r="K12" s="143"/>
    </row>
    <row r="13" spans="1:11" s="3" customFormat="1" ht="15.6" customHeight="1" thickBot="1" x14ac:dyDescent="0.25">
      <c r="A13" s="234"/>
      <c r="B13" s="241"/>
      <c r="C13" s="241"/>
      <c r="D13" s="241"/>
      <c r="E13" s="241"/>
      <c r="F13" s="241"/>
      <c r="G13" s="188">
        <f>Resumo!L17</f>
        <v>437637.99999999994</v>
      </c>
      <c r="H13" s="189"/>
      <c r="I13" s="189"/>
      <c r="J13" s="190"/>
      <c r="K13" s="144"/>
    </row>
    <row r="14" spans="1:11" s="3" customFormat="1" ht="18.75" thickBot="1" x14ac:dyDescent="0.25">
      <c r="A14" s="215"/>
      <c r="B14" s="216"/>
      <c r="C14" s="216"/>
      <c r="D14" s="216"/>
      <c r="E14" s="216"/>
      <c r="F14" s="216"/>
      <c r="G14" s="216"/>
      <c r="H14" s="216"/>
      <c r="I14" s="216"/>
      <c r="J14" s="217"/>
      <c r="K14" s="144"/>
    </row>
    <row r="15" spans="1:11" s="3" customFormat="1" ht="15.6" customHeight="1" x14ac:dyDescent="0.2">
      <c r="A15" s="234">
        <v>3</v>
      </c>
      <c r="B15" s="245" t="str">
        <f>Resumo!B19</f>
        <v>SÃO PAULO - SP</v>
      </c>
      <c r="C15" s="245"/>
      <c r="D15" s="245"/>
      <c r="E15" s="245"/>
      <c r="F15" s="245"/>
      <c r="G15" s="245"/>
      <c r="H15" s="191"/>
      <c r="I15" s="191"/>
      <c r="J15" s="192"/>
      <c r="K15" s="144"/>
    </row>
    <row r="16" spans="1:11" s="3" customFormat="1" ht="15.6" customHeight="1" x14ac:dyDescent="0.2">
      <c r="A16" s="234"/>
      <c r="B16" s="158">
        <v>8</v>
      </c>
      <c r="C16" s="160" t="s">
        <v>52</v>
      </c>
      <c r="D16" s="158">
        <v>24023</v>
      </c>
      <c r="E16" s="161" t="s">
        <v>28</v>
      </c>
      <c r="F16" s="159" t="s">
        <v>29</v>
      </c>
      <c r="G16" s="164">
        <f>Resumo!L21</f>
        <v>2260419.6</v>
      </c>
      <c r="H16" s="164">
        <f t="shared" ref="H16" si="2">G16</f>
        <v>2260419.6</v>
      </c>
      <c r="I16" s="164"/>
      <c r="J16" s="179"/>
      <c r="K16" s="142"/>
    </row>
    <row r="17" spans="1:11" s="3" customFormat="1" ht="25.5" x14ac:dyDescent="0.2">
      <c r="A17" s="234"/>
      <c r="B17" s="158">
        <v>9</v>
      </c>
      <c r="C17" s="160" t="str">
        <f>Resumo!D23</f>
        <v>Controle de pragas - Desinsetização / Desratização / Dedetização - (sob demanda)</v>
      </c>
      <c r="D17" s="158">
        <f>Resumo!E23</f>
        <v>3417</v>
      </c>
      <c r="E17" s="158" t="str">
        <f>Resumo!F23</f>
        <v>m²</v>
      </c>
      <c r="F17" s="158" t="str">
        <f>Resumo!G23</f>
        <v>Sob demanda</v>
      </c>
      <c r="G17" s="164">
        <f>Resumo!L23</f>
        <v>16102.4</v>
      </c>
      <c r="H17" s="164">
        <f>G17</f>
        <v>16102.4</v>
      </c>
      <c r="I17" s="164"/>
      <c r="J17" s="179"/>
      <c r="K17" s="142"/>
    </row>
    <row r="18" spans="1:11" s="3" customFormat="1" ht="25.5" x14ac:dyDescent="0.2">
      <c r="A18" s="234"/>
      <c r="B18" s="158">
        <v>10</v>
      </c>
      <c r="C18" s="160" t="str">
        <f>Resumo!D24</f>
        <v>Remanejamento de equipamento / mobiliário (sob  demanda)</v>
      </c>
      <c r="D18" s="158">
        <f>Resumo!E24</f>
        <v>25259</v>
      </c>
      <c r="E18" s="158" t="str">
        <f>Resumo!F24</f>
        <v>unidade (DIA)</v>
      </c>
      <c r="F18" s="158" t="str">
        <f>Resumo!G24</f>
        <v>Sob demanda</v>
      </c>
      <c r="G18" s="164">
        <f>Resumo!L24</f>
        <v>108448.2</v>
      </c>
      <c r="H18" s="180"/>
      <c r="I18" s="180"/>
      <c r="J18" s="165">
        <f>G18</f>
        <v>108448.2</v>
      </c>
      <c r="K18" s="143"/>
    </row>
    <row r="19" spans="1:11" s="3" customFormat="1" ht="38.25" x14ac:dyDescent="0.2">
      <c r="A19" s="234"/>
      <c r="B19" s="158">
        <v>11</v>
      </c>
      <c r="C19" s="160" t="str">
        <f>Resumo!D25</f>
        <v>Prestação de serviço de  limpeza e conservação - fachadas envidraçadas e esquadrias externas com exposição ao risco ( sob demanda)</v>
      </c>
      <c r="D19" s="158">
        <f>Resumo!E25</f>
        <v>24120</v>
      </c>
      <c r="E19" s="158" t="str">
        <f>Resumo!F25</f>
        <v>m²</v>
      </c>
      <c r="F19" s="158" t="str">
        <f>Resumo!G25</f>
        <v>Sob demanda</v>
      </c>
      <c r="G19" s="164">
        <f>Resumo!L25</f>
        <v>17680</v>
      </c>
      <c r="H19" s="164">
        <f>G19</f>
        <v>17680</v>
      </c>
      <c r="I19" s="182"/>
      <c r="J19" s="178"/>
      <c r="K19" s="144"/>
    </row>
    <row r="20" spans="1:11" s="3" customFormat="1" ht="25.5" x14ac:dyDescent="0.2">
      <c r="A20" s="234"/>
      <c r="B20" s="158">
        <v>12</v>
      </c>
      <c r="C20" s="160" t="str">
        <f>Resumo!D26</f>
        <v>Prestação de serviço de Jardineiro e/ou Podador  de arvores (sob  demanda)</v>
      </c>
      <c r="D20" s="158">
        <f>Resumo!E26</f>
        <v>24325</v>
      </c>
      <c r="E20" s="158" t="str">
        <f>Resumo!F26</f>
        <v>unidade (DIA)</v>
      </c>
      <c r="F20" s="158" t="str">
        <f>Resumo!G26</f>
        <v>Sob demanda</v>
      </c>
      <c r="G20" s="164">
        <f>Resumo!L26</f>
        <v>30985.200000000001</v>
      </c>
      <c r="H20" s="182"/>
      <c r="I20" s="164">
        <f>G20</f>
        <v>30985.200000000001</v>
      </c>
      <c r="J20" s="178"/>
      <c r="K20" s="144"/>
    </row>
    <row r="21" spans="1:11" s="3" customFormat="1" x14ac:dyDescent="0.2">
      <c r="A21" s="234"/>
      <c r="B21" s="158">
        <v>13</v>
      </c>
      <c r="C21" s="160" t="str">
        <f>Resumo!D27</f>
        <v>Limpeza da caixa d'água (sob  demanda)</v>
      </c>
      <c r="D21" s="158">
        <f>Resumo!E27</f>
        <v>13595</v>
      </c>
      <c r="E21" s="158" t="str">
        <f>Resumo!F27</f>
        <v>m³</v>
      </c>
      <c r="F21" s="158" t="str">
        <f>Resumo!G27</f>
        <v>Sob demanda</v>
      </c>
      <c r="G21" s="164">
        <f>Resumo!L27</f>
        <v>85840</v>
      </c>
      <c r="H21" s="279">
        <f>G21</f>
        <v>85840</v>
      </c>
      <c r="I21" s="182"/>
      <c r="J21" s="178"/>
      <c r="K21" s="144"/>
    </row>
    <row r="22" spans="1:11" s="3" customFormat="1" ht="15.75" x14ac:dyDescent="0.2">
      <c r="A22" s="235"/>
      <c r="B22" s="242"/>
      <c r="C22" s="243"/>
      <c r="D22" s="243"/>
      <c r="E22" s="243"/>
      <c r="F22" s="244"/>
      <c r="G22" s="181">
        <f>Resumo!L28</f>
        <v>2519475.4000000004</v>
      </c>
      <c r="H22" s="182"/>
      <c r="I22" s="182"/>
      <c r="J22" s="178"/>
      <c r="K22" s="144"/>
    </row>
    <row r="23" spans="1:11" s="3" customFormat="1" ht="18" x14ac:dyDescent="0.2">
      <c r="A23" s="155"/>
      <c r="B23" s="238"/>
      <c r="C23" s="238"/>
      <c r="D23" s="238"/>
      <c r="E23" s="238"/>
      <c r="F23" s="238"/>
      <c r="G23" s="238"/>
      <c r="H23" s="130"/>
      <c r="I23" s="130"/>
      <c r="J23" s="139"/>
      <c r="K23" s="144"/>
    </row>
    <row r="24" spans="1:11" ht="18.75" thickBot="1" x14ac:dyDescent="0.25">
      <c r="A24" s="236" t="s">
        <v>47</v>
      </c>
      <c r="B24" s="237"/>
      <c r="C24" s="237"/>
      <c r="D24" s="237"/>
      <c r="E24" s="237"/>
      <c r="F24" s="237"/>
      <c r="G24" s="141">
        <f>G13+G7+G22</f>
        <v>4025471</v>
      </c>
      <c r="H24" s="141">
        <f>SUM(H3:H23)</f>
        <v>3755034.8000000003</v>
      </c>
      <c r="I24" s="141">
        <f>SUM(I3:I23)</f>
        <v>70772.399999999994</v>
      </c>
      <c r="J24" s="146">
        <f>SUM(J3:J23)</f>
        <v>199663.8</v>
      </c>
      <c r="K24" s="145"/>
    </row>
    <row r="44" spans="1:1" x14ac:dyDescent="0.2">
      <c r="A44" s="106"/>
    </row>
    <row r="53" spans="1:3" x14ac:dyDescent="0.2">
      <c r="A53" s="105"/>
    </row>
    <row r="54" spans="1:3" x14ac:dyDescent="0.2">
      <c r="A54" s="105"/>
    </row>
    <row r="55" spans="1:3" x14ac:dyDescent="0.2">
      <c r="A55" s="105"/>
    </row>
    <row r="56" spans="1:3" x14ac:dyDescent="0.2">
      <c r="A56" s="105"/>
      <c r="C56" s="111"/>
    </row>
    <row r="61" spans="1:3" x14ac:dyDescent="0.2">
      <c r="A61" s="107"/>
    </row>
    <row r="65" spans="1:1" x14ac:dyDescent="0.2">
      <c r="A65" s="107"/>
    </row>
    <row r="66" spans="1:1" x14ac:dyDescent="0.2">
      <c r="A66" s="107"/>
    </row>
    <row r="68" spans="1:1" x14ac:dyDescent="0.2">
      <c r="A68" s="105"/>
    </row>
    <row r="125" spans="1:7" x14ac:dyDescent="0.2">
      <c r="G125" s="101"/>
    </row>
    <row r="126" spans="1:7" s="101" customFormat="1" x14ac:dyDescent="0.2">
      <c r="A126" s="17"/>
      <c r="B126" s="17"/>
      <c r="C126" s="102"/>
      <c r="D126" s="17"/>
      <c r="E126" s="16"/>
      <c r="F126" s="16"/>
      <c r="G126"/>
    </row>
    <row r="152" spans="1:7" x14ac:dyDescent="0.2">
      <c r="A152" s="16"/>
      <c r="B152" s="16"/>
      <c r="D152" s="16"/>
      <c r="G152" s="103"/>
    </row>
    <row r="153" spans="1:7" s="103" customFormat="1" x14ac:dyDescent="0.2">
      <c r="A153" s="16"/>
      <c r="B153" s="16"/>
      <c r="C153" s="102"/>
      <c r="D153" s="16"/>
      <c r="E153" s="16"/>
      <c r="F153" s="16"/>
    </row>
    <row r="154" spans="1:7" s="103" customFormat="1" x14ac:dyDescent="0.2">
      <c r="A154" s="16"/>
      <c r="B154" s="16"/>
      <c r="C154" s="102"/>
      <c r="D154" s="16"/>
      <c r="E154" s="16"/>
      <c r="F154" s="16"/>
    </row>
    <row r="155" spans="1:7" s="103" customFormat="1" x14ac:dyDescent="0.2">
      <c r="A155" s="16"/>
      <c r="B155" s="16"/>
      <c r="C155" s="102"/>
      <c r="D155" s="16"/>
      <c r="E155" s="16"/>
      <c r="F155" s="16"/>
    </row>
    <row r="156" spans="1:7" s="103" customFormat="1" x14ac:dyDescent="0.2">
      <c r="A156" s="16"/>
      <c r="B156" s="16"/>
      <c r="C156" s="102"/>
      <c r="D156" s="16"/>
      <c r="E156" s="16"/>
      <c r="F156" s="16"/>
    </row>
    <row r="157" spans="1:7" s="103" customFormat="1" x14ac:dyDescent="0.2">
      <c r="A157" s="16"/>
      <c r="B157" s="16"/>
      <c r="C157" s="102"/>
      <c r="D157" s="16"/>
      <c r="E157" s="16"/>
      <c r="F157" s="16"/>
    </row>
    <row r="158" spans="1:7" s="103" customFormat="1" x14ac:dyDescent="0.2">
      <c r="A158" s="16"/>
      <c r="B158" s="16"/>
      <c r="C158" s="102"/>
      <c r="D158" s="16"/>
      <c r="E158" s="16"/>
      <c r="F158" s="16"/>
    </row>
    <row r="159" spans="1:7" s="103" customFormat="1" x14ac:dyDescent="0.2">
      <c r="A159" s="108"/>
      <c r="B159" s="100"/>
      <c r="C159" s="110"/>
      <c r="D159" s="100"/>
      <c r="E159" s="109"/>
      <c r="F159" s="109"/>
      <c r="G159" s="3"/>
    </row>
    <row r="160" spans="1:7" s="3" customFormat="1" x14ac:dyDescent="0.2">
      <c r="A160" s="104"/>
      <c r="B160" s="17"/>
      <c r="C160" s="102"/>
      <c r="D160" s="17"/>
      <c r="E160" s="16"/>
      <c r="F160" s="16"/>
      <c r="G160"/>
    </row>
  </sheetData>
  <mergeCells count="13">
    <mergeCell ref="A2:A7"/>
    <mergeCell ref="A9:A13"/>
    <mergeCell ref="A15:A22"/>
    <mergeCell ref="A24:F24"/>
    <mergeCell ref="B23:G23"/>
    <mergeCell ref="B2:G2"/>
    <mergeCell ref="B7:F7"/>
    <mergeCell ref="B9:G9"/>
    <mergeCell ref="B13:F13"/>
    <mergeCell ref="B22:F22"/>
    <mergeCell ref="B15:G15"/>
    <mergeCell ref="A14:J14"/>
    <mergeCell ref="A8:J8"/>
  </mergeCells>
  <pageMargins left="0.39370078740157483" right="0.19685039370078741" top="0.59055118110236227" bottom="0.39370078740157483" header="0.15748031496062992" footer="0.15748031496062992"/>
  <pageSetup paperSize="9" scale="61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S91"/>
  <sheetViews>
    <sheetView workbookViewId="0">
      <selection activeCell="B8" sqref="B8"/>
    </sheetView>
  </sheetViews>
  <sheetFormatPr defaultRowHeight="12.75" x14ac:dyDescent="0.2"/>
  <cols>
    <col min="1" max="1" width="11" customWidth="1"/>
    <col min="2" max="2" width="12.28515625" customWidth="1"/>
    <col min="4" max="4" width="11.7109375" customWidth="1"/>
    <col min="5" max="5" width="12.28515625" customWidth="1"/>
    <col min="8" max="8" width="14.140625" customWidth="1"/>
    <col min="9" max="9" width="14.28515625" customWidth="1"/>
    <col min="10" max="10" width="14" customWidth="1"/>
    <col min="11" max="11" width="13.28515625" customWidth="1"/>
  </cols>
  <sheetData>
    <row r="2" spans="1:8" x14ac:dyDescent="0.2">
      <c r="A2" s="30" t="s">
        <v>55</v>
      </c>
    </row>
    <row r="3" spans="1:8" ht="13.5" thickBot="1" x14ac:dyDescent="0.25">
      <c r="A3" s="18"/>
    </row>
    <row r="4" spans="1:8" ht="13.5" thickBot="1" x14ac:dyDescent="0.25">
      <c r="A4" s="264" t="s">
        <v>56</v>
      </c>
      <c r="B4" s="265"/>
      <c r="C4" s="265"/>
      <c r="D4" s="265"/>
      <c r="E4" s="266"/>
      <c r="H4" s="3" t="s">
        <v>57</v>
      </c>
    </row>
    <row r="5" spans="1:8" ht="13.5" thickBot="1" x14ac:dyDescent="0.25">
      <c r="A5" s="267" t="s">
        <v>58</v>
      </c>
      <c r="B5" s="267"/>
      <c r="C5" s="267"/>
      <c r="D5" s="267"/>
      <c r="E5" s="43" t="s">
        <v>6</v>
      </c>
    </row>
    <row r="6" spans="1:8" x14ac:dyDescent="0.2">
      <c r="A6" s="20" t="s">
        <v>59</v>
      </c>
      <c r="B6" s="25"/>
      <c r="C6" s="25"/>
      <c r="D6" s="25"/>
      <c r="E6" s="75">
        <v>88.61</v>
      </c>
      <c r="F6" s="60" t="s">
        <v>60</v>
      </c>
      <c r="G6" s="73">
        <v>0.5</v>
      </c>
      <c r="H6" t="s">
        <v>61</v>
      </c>
    </row>
    <row r="7" spans="1:8" ht="13.5" thickBot="1" x14ac:dyDescent="0.25">
      <c r="A7" s="20" t="s">
        <v>62</v>
      </c>
      <c r="B7" s="25"/>
      <c r="C7" s="25"/>
      <c r="D7" s="25"/>
      <c r="E7" s="76">
        <v>1.35</v>
      </c>
      <c r="G7" s="74">
        <v>0.5</v>
      </c>
      <c r="H7" t="s">
        <v>63</v>
      </c>
    </row>
    <row r="8" spans="1:8" ht="13.5" thickBot="1" x14ac:dyDescent="0.25">
      <c r="A8" s="23" t="s">
        <v>64</v>
      </c>
      <c r="B8" s="24"/>
      <c r="C8" s="24"/>
      <c r="D8" s="24"/>
      <c r="E8" s="77">
        <v>10.039999999999999</v>
      </c>
    </row>
    <row r="9" spans="1:8" ht="13.5" thickBot="1" x14ac:dyDescent="0.25">
      <c r="A9" s="18"/>
    </row>
    <row r="10" spans="1:8" ht="13.5" thickBot="1" x14ac:dyDescent="0.25">
      <c r="A10" s="264" t="s">
        <v>56</v>
      </c>
      <c r="B10" s="265"/>
      <c r="C10" s="265"/>
      <c r="D10" s="265"/>
      <c r="E10" s="266"/>
    </row>
    <row r="11" spans="1:8" ht="13.5" thickBot="1" x14ac:dyDescent="0.25">
      <c r="A11" s="267" t="s">
        <v>58</v>
      </c>
      <c r="B11" s="267"/>
      <c r="C11" s="267"/>
      <c r="D11" s="267"/>
      <c r="E11" s="43" t="s">
        <v>6</v>
      </c>
    </row>
    <row r="12" spans="1:8" x14ac:dyDescent="0.2">
      <c r="A12" s="21" t="s">
        <v>65</v>
      </c>
      <c r="B12" s="22"/>
      <c r="C12" s="22"/>
      <c r="D12" s="22"/>
      <c r="E12" s="78">
        <f>E6*G6</f>
        <v>44.305</v>
      </c>
    </row>
    <row r="13" spans="1:8" ht="13.5" thickBot="1" x14ac:dyDescent="0.25">
      <c r="A13" s="20" t="s">
        <v>66</v>
      </c>
      <c r="B13" s="25"/>
      <c r="C13" s="25"/>
      <c r="D13" s="25"/>
      <c r="E13" s="79">
        <f>E6*G7</f>
        <v>44.305</v>
      </c>
    </row>
    <row r="14" spans="1:8" ht="13.5" thickBot="1" x14ac:dyDescent="0.25">
      <c r="A14" s="18"/>
    </row>
    <row r="15" spans="1:8" ht="13.5" thickBot="1" x14ac:dyDescent="0.25">
      <c r="A15" s="39" t="s">
        <v>67</v>
      </c>
      <c r="B15" s="40"/>
      <c r="C15" s="81">
        <v>12</v>
      </c>
      <c r="E15" s="39" t="s">
        <v>67</v>
      </c>
      <c r="F15" s="40"/>
      <c r="G15" s="80">
        <v>18</v>
      </c>
      <c r="H15" s="15" t="s">
        <v>68</v>
      </c>
    </row>
    <row r="16" spans="1:8" ht="13.5" thickBot="1" x14ac:dyDescent="0.25">
      <c r="A16" s="18"/>
      <c r="E16" s="18"/>
    </row>
    <row r="17" spans="1:16" ht="13.5" thickBot="1" x14ac:dyDescent="0.25">
      <c r="A17" s="249" t="s">
        <v>69</v>
      </c>
      <c r="B17" s="250"/>
      <c r="C17" s="251"/>
      <c r="E17" s="249" t="s">
        <v>69</v>
      </c>
      <c r="F17" s="250"/>
      <c r="G17" s="251"/>
    </row>
    <row r="18" spans="1:16" x14ac:dyDescent="0.2">
      <c r="A18" s="31"/>
      <c r="C18" s="32"/>
      <c r="E18" s="31"/>
      <c r="G18" s="32"/>
    </row>
    <row r="19" spans="1:16" x14ac:dyDescent="0.2">
      <c r="A19" s="33" t="s">
        <v>2</v>
      </c>
      <c r="C19" s="32"/>
      <c r="E19" s="33" t="s">
        <v>2</v>
      </c>
      <c r="G19" s="32"/>
    </row>
    <row r="20" spans="1:16" x14ac:dyDescent="0.2">
      <c r="A20" s="31" t="s">
        <v>3</v>
      </c>
      <c r="C20" s="34" t="e">
        <f>#REF!</f>
        <v>#REF!</v>
      </c>
      <c r="E20" s="31" t="s">
        <v>3</v>
      </c>
      <c r="G20" s="34" t="e">
        <f>#REF!</f>
        <v>#REF!</v>
      </c>
    </row>
    <row r="21" spans="1:16" x14ac:dyDescent="0.2">
      <c r="A21" s="31" t="s">
        <v>70</v>
      </c>
      <c r="C21" s="34" t="e">
        <f>#REF!</f>
        <v>#REF!</v>
      </c>
      <c r="E21" s="31" t="s">
        <v>70</v>
      </c>
      <c r="G21" s="34" t="e">
        <f>#REF!</f>
        <v>#REF!</v>
      </c>
    </row>
    <row r="22" spans="1:16" x14ac:dyDescent="0.2">
      <c r="A22" s="31" t="s">
        <v>71</v>
      </c>
      <c r="C22" s="34" t="e">
        <f>-'Mód2.2'!C11</f>
        <v>#REF!</v>
      </c>
      <c r="D22" s="68" t="s">
        <v>72</v>
      </c>
      <c r="E22" s="31" t="s">
        <v>71</v>
      </c>
      <c r="G22" s="34" t="e">
        <f>-'Mód2.2'!C11</f>
        <v>#REF!</v>
      </c>
    </row>
    <row r="23" spans="1:16" x14ac:dyDescent="0.2">
      <c r="A23" s="33" t="s">
        <v>5</v>
      </c>
      <c r="C23" s="35" t="e">
        <f>SUM(C20:C22)</f>
        <v>#REF!</v>
      </c>
      <c r="E23" s="33" t="s">
        <v>5</v>
      </c>
      <c r="G23" s="35" t="e">
        <f>SUM(G20:G22)</f>
        <v>#REF!</v>
      </c>
    </row>
    <row r="24" spans="1:16" x14ac:dyDescent="0.2">
      <c r="A24" s="31"/>
      <c r="C24" s="32"/>
      <c r="E24" s="31"/>
      <c r="G24" s="32"/>
    </row>
    <row r="25" spans="1:16" x14ac:dyDescent="0.2">
      <c r="A25" s="33" t="s">
        <v>67</v>
      </c>
      <c r="C25" s="38">
        <f>C15</f>
        <v>12</v>
      </c>
      <c r="E25" s="33" t="s">
        <v>67</v>
      </c>
      <c r="G25" s="38">
        <f>G15</f>
        <v>18</v>
      </c>
    </row>
    <row r="26" spans="1:16" x14ac:dyDescent="0.2">
      <c r="A26" s="33" t="s">
        <v>73</v>
      </c>
      <c r="C26" s="48">
        <f>E12</f>
        <v>44.305</v>
      </c>
      <c r="E26" s="33" t="s">
        <v>73</v>
      </c>
      <c r="G26" s="48">
        <f>E12</f>
        <v>44.305</v>
      </c>
    </row>
    <row r="27" spans="1:16" ht="13.5" thickBot="1" x14ac:dyDescent="0.25">
      <c r="A27" s="31"/>
      <c r="C27" s="32"/>
      <c r="E27" s="31"/>
      <c r="G27" s="32"/>
    </row>
    <row r="28" spans="1:16" ht="13.5" thickBot="1" x14ac:dyDescent="0.25">
      <c r="A28" s="27" t="s">
        <v>74</v>
      </c>
      <c r="B28" s="28"/>
      <c r="C28" s="42" t="e">
        <f>C23/C25*C26%</f>
        <v>#REF!</v>
      </c>
      <c r="E28" s="69" t="s">
        <v>75</v>
      </c>
      <c r="F28" s="28"/>
      <c r="G28" s="42" t="e">
        <f>G23/G25*G26%</f>
        <v>#REF!</v>
      </c>
    </row>
    <row r="29" spans="1:16" ht="13.5" thickBot="1" x14ac:dyDescent="0.25"/>
    <row r="30" spans="1:16" ht="13.5" thickBot="1" x14ac:dyDescent="0.25">
      <c r="A30" s="202" t="s">
        <v>76</v>
      </c>
      <c r="B30" s="203"/>
      <c r="C30" s="203"/>
      <c r="D30" s="203"/>
      <c r="E30" s="203"/>
      <c r="F30" s="203"/>
      <c r="G30" s="204"/>
      <c r="J30" s="202" t="s">
        <v>76</v>
      </c>
      <c r="K30" s="203"/>
      <c r="L30" s="203"/>
      <c r="M30" s="203"/>
      <c r="N30" s="203"/>
      <c r="O30" s="203"/>
      <c r="P30" s="204"/>
    </row>
    <row r="31" spans="1:16" x14ac:dyDescent="0.2">
      <c r="A31" s="31"/>
      <c r="G31" s="32"/>
      <c r="J31" s="31"/>
      <c r="P31" s="32"/>
    </row>
    <row r="32" spans="1:16" x14ac:dyDescent="0.2">
      <c r="A32" s="33" t="s">
        <v>2</v>
      </c>
      <c r="G32" s="32"/>
      <c r="J32" s="33" t="s">
        <v>2</v>
      </c>
      <c r="P32" s="32"/>
    </row>
    <row r="33" spans="1:19" x14ac:dyDescent="0.2">
      <c r="A33" s="31" t="s">
        <v>3</v>
      </c>
      <c r="G33" s="34" t="e">
        <f>#REF!</f>
        <v>#REF!</v>
      </c>
      <c r="J33" s="31" t="s">
        <v>1</v>
      </c>
      <c r="P33" s="34" t="e">
        <f>'Mód2.2'!H11</f>
        <v>#REF!</v>
      </c>
    </row>
    <row r="34" spans="1:19" x14ac:dyDescent="0.2">
      <c r="A34" s="31" t="s">
        <v>4</v>
      </c>
      <c r="G34" s="34" t="e">
        <f>#REF!</f>
        <v>#REF!</v>
      </c>
      <c r="J34" s="31"/>
      <c r="P34" s="34"/>
    </row>
    <row r="35" spans="1:19" x14ac:dyDescent="0.2">
      <c r="A35" s="33" t="s">
        <v>5</v>
      </c>
      <c r="G35" s="35" t="e">
        <f>SUM(G33:G34)</f>
        <v>#REF!</v>
      </c>
      <c r="H35" s="260" t="s">
        <v>72</v>
      </c>
      <c r="I35" s="261"/>
      <c r="J35" s="33" t="s">
        <v>5</v>
      </c>
      <c r="P35" s="35" t="e">
        <f>SUM(P33:P34)</f>
        <v>#REF!</v>
      </c>
    </row>
    <row r="36" spans="1:19" x14ac:dyDescent="0.2">
      <c r="A36" s="31"/>
      <c r="G36" s="32"/>
      <c r="J36" s="31"/>
      <c r="P36" s="32"/>
    </row>
    <row r="37" spans="1:19" x14ac:dyDescent="0.2">
      <c r="A37" s="33" t="s">
        <v>77</v>
      </c>
      <c r="G37" s="36" t="e">
        <f>#REF!</f>
        <v>#REF!</v>
      </c>
      <c r="J37" s="33"/>
      <c r="P37" s="36"/>
    </row>
    <row r="38" spans="1:19" x14ac:dyDescent="0.2">
      <c r="A38" s="33" t="s">
        <v>78</v>
      </c>
      <c r="G38" s="36">
        <v>0.4</v>
      </c>
      <c r="J38" s="33" t="s">
        <v>78</v>
      </c>
      <c r="P38" s="36">
        <v>0.4</v>
      </c>
    </row>
    <row r="39" spans="1:19" x14ac:dyDescent="0.2">
      <c r="A39" s="33" t="s">
        <v>73</v>
      </c>
      <c r="C39" s="37"/>
      <c r="G39" s="48">
        <f>E12</f>
        <v>44.305</v>
      </c>
      <c r="J39" s="33" t="s">
        <v>73</v>
      </c>
      <c r="L39" s="37"/>
      <c r="P39" s="48">
        <f>E12</f>
        <v>44.305</v>
      </c>
    </row>
    <row r="40" spans="1:19" ht="13.5" thickBot="1" x14ac:dyDescent="0.25">
      <c r="A40" s="31"/>
      <c r="G40" s="32"/>
      <c r="J40" s="31"/>
      <c r="P40" s="32"/>
    </row>
    <row r="41" spans="1:19" ht="13.5" thickBot="1" x14ac:dyDescent="0.25">
      <c r="A41" s="202" t="s">
        <v>79</v>
      </c>
      <c r="B41" s="203"/>
      <c r="C41" s="203"/>
      <c r="D41" s="203"/>
      <c r="E41" s="203"/>
      <c r="F41" s="203"/>
      <c r="G41" s="42" t="e">
        <f>G35*G37*G38*G39%</f>
        <v>#REF!</v>
      </c>
      <c r="J41" s="258" t="s">
        <v>80</v>
      </c>
      <c r="K41" s="259"/>
      <c r="L41" s="259"/>
      <c r="M41" s="259"/>
      <c r="N41" s="259"/>
      <c r="O41" s="259"/>
      <c r="P41" s="42" t="e">
        <f>P35*P38*P39%</f>
        <v>#REF!</v>
      </c>
    </row>
    <row r="43" spans="1:19" ht="13.5" thickBot="1" x14ac:dyDescent="0.25"/>
    <row r="44" spans="1:19" ht="13.5" thickBot="1" x14ac:dyDescent="0.25">
      <c r="A44" s="252" t="s">
        <v>81</v>
      </c>
      <c r="B44" s="253"/>
      <c r="C44" s="254"/>
      <c r="E44" s="252" t="s">
        <v>81</v>
      </c>
      <c r="F44" s="253"/>
      <c r="G44" s="254"/>
    </row>
    <row r="45" spans="1:19" x14ac:dyDescent="0.2">
      <c r="A45" s="31"/>
      <c r="C45" s="32"/>
      <c r="E45" s="31"/>
      <c r="G45" s="32"/>
      <c r="J45" s="49" t="s">
        <v>82</v>
      </c>
    </row>
    <row r="46" spans="1:19" x14ac:dyDescent="0.2">
      <c r="A46" s="33" t="s">
        <v>2</v>
      </c>
      <c r="C46" s="32"/>
      <c r="E46" s="33" t="s">
        <v>2</v>
      </c>
      <c r="G46" s="32"/>
    </row>
    <row r="47" spans="1:19" ht="12.75" customHeight="1" x14ac:dyDescent="0.2">
      <c r="A47" s="31" t="s">
        <v>3</v>
      </c>
      <c r="C47" s="34" t="e">
        <f>#REF!</f>
        <v>#REF!</v>
      </c>
      <c r="E47" s="31" t="s">
        <v>3</v>
      </c>
      <c r="G47" s="34" t="e">
        <f>#REF!</f>
        <v>#REF!</v>
      </c>
      <c r="J47" s="263" t="s">
        <v>83</v>
      </c>
      <c r="K47" s="263"/>
      <c r="L47" s="263"/>
      <c r="M47" s="263"/>
      <c r="N47" s="263"/>
      <c r="O47" s="263"/>
      <c r="P47" s="263"/>
      <c r="Q47" s="263"/>
      <c r="R47" s="263"/>
      <c r="S47" s="263"/>
    </row>
    <row r="48" spans="1:19" x14ac:dyDescent="0.2">
      <c r="A48" s="31" t="s">
        <v>70</v>
      </c>
      <c r="C48" s="34" t="e">
        <f>#REF!</f>
        <v>#REF!</v>
      </c>
      <c r="E48" s="31" t="s">
        <v>70</v>
      </c>
      <c r="G48" s="34" t="e">
        <f>#REF!</f>
        <v>#REF!</v>
      </c>
      <c r="H48" s="19"/>
      <c r="I48" s="19"/>
      <c r="J48" s="263"/>
      <c r="K48" s="263"/>
      <c r="L48" s="263"/>
      <c r="M48" s="263"/>
      <c r="N48" s="263"/>
      <c r="O48" s="263"/>
      <c r="P48" s="263"/>
      <c r="Q48" s="263"/>
      <c r="R48" s="263"/>
      <c r="S48" s="263"/>
    </row>
    <row r="49" spans="1:19" x14ac:dyDescent="0.2">
      <c r="A49" s="33" t="s">
        <v>5</v>
      </c>
      <c r="C49" s="35" t="e">
        <f>SUM(C47:C48)</f>
        <v>#REF!</v>
      </c>
      <c r="D49" s="68" t="s">
        <v>72</v>
      </c>
      <c r="E49" s="33" t="s">
        <v>5</v>
      </c>
      <c r="G49" s="35" t="e">
        <f>SUM(G47:G48)</f>
        <v>#REF!</v>
      </c>
      <c r="H49" s="262" t="s">
        <v>72</v>
      </c>
      <c r="I49" s="262"/>
      <c r="J49" s="263"/>
      <c r="K49" s="263"/>
      <c r="L49" s="263"/>
      <c r="M49" s="263"/>
      <c r="N49" s="263"/>
      <c r="O49" s="263"/>
      <c r="P49" s="263"/>
      <c r="Q49" s="263"/>
      <c r="R49" s="263"/>
      <c r="S49" s="263"/>
    </row>
    <row r="50" spans="1:19" x14ac:dyDescent="0.2">
      <c r="A50" s="31"/>
      <c r="C50" s="32"/>
      <c r="E50" s="31"/>
      <c r="G50" s="32"/>
      <c r="J50" s="263"/>
      <c r="K50" s="263"/>
      <c r="L50" s="263"/>
      <c r="M50" s="263"/>
      <c r="N50" s="263"/>
      <c r="O50" s="263"/>
      <c r="P50" s="263"/>
      <c r="Q50" s="263"/>
      <c r="R50" s="263"/>
      <c r="S50" s="263"/>
    </row>
    <row r="51" spans="1:19" ht="13.5" thickBot="1" x14ac:dyDescent="0.25">
      <c r="A51" s="33" t="s">
        <v>67</v>
      </c>
      <c r="C51" s="38">
        <f>C15</f>
        <v>12</v>
      </c>
      <c r="E51" s="33" t="s">
        <v>67</v>
      </c>
      <c r="G51" s="38">
        <f>G15</f>
        <v>18</v>
      </c>
      <c r="J51" s="263"/>
      <c r="K51" s="263"/>
      <c r="L51" s="263"/>
      <c r="M51" s="263"/>
      <c r="N51" s="263"/>
      <c r="O51" s="263"/>
      <c r="P51" s="263"/>
      <c r="Q51" s="263"/>
      <c r="R51" s="263"/>
      <c r="S51" s="263"/>
    </row>
    <row r="52" spans="1:19" ht="13.5" thickBot="1" x14ac:dyDescent="0.25">
      <c r="A52" s="33" t="s">
        <v>73</v>
      </c>
      <c r="C52" s="48">
        <f>E13</f>
        <v>44.305</v>
      </c>
      <c r="E52" s="33" t="s">
        <v>73</v>
      </c>
      <c r="G52" s="48">
        <f>E13</f>
        <v>44.305</v>
      </c>
      <c r="J52" s="47" t="e">
        <f>#REF!*1.94%</f>
        <v>#REF!</v>
      </c>
      <c r="M52" s="2"/>
    </row>
    <row r="53" spans="1:19" ht="13.5" thickBot="1" x14ac:dyDescent="0.25">
      <c r="A53" s="31"/>
      <c r="C53" s="32"/>
      <c r="E53" s="31"/>
      <c r="G53" s="32"/>
    </row>
    <row r="54" spans="1:19" ht="13.5" thickBot="1" x14ac:dyDescent="0.25">
      <c r="A54" s="27" t="s">
        <v>84</v>
      </c>
      <c r="B54" s="28"/>
      <c r="C54" s="42" t="e">
        <f>C49/C51*C52%</f>
        <v>#REF!</v>
      </c>
      <c r="E54" s="69" t="s">
        <v>85</v>
      </c>
      <c r="F54" s="28"/>
      <c r="G54" s="42" t="e">
        <f>G49/G51*G52%</f>
        <v>#REF!</v>
      </c>
    </row>
    <row r="55" spans="1:19" ht="13.5" thickBot="1" x14ac:dyDescent="0.25"/>
    <row r="56" spans="1:19" ht="13.5" thickBot="1" x14ac:dyDescent="0.25">
      <c r="A56" s="202" t="s">
        <v>86</v>
      </c>
      <c r="B56" s="203"/>
      <c r="C56" s="203"/>
      <c r="D56" s="203"/>
      <c r="E56" s="203"/>
      <c r="F56" s="203"/>
      <c r="G56" s="204"/>
      <c r="J56" s="202" t="s">
        <v>86</v>
      </c>
      <c r="K56" s="203"/>
      <c r="L56" s="203"/>
      <c r="M56" s="203"/>
      <c r="N56" s="203"/>
      <c r="O56" s="203"/>
      <c r="P56" s="204"/>
    </row>
    <row r="57" spans="1:19" x14ac:dyDescent="0.2">
      <c r="A57" s="31"/>
      <c r="G57" s="32"/>
      <c r="J57" s="31"/>
      <c r="P57" s="32"/>
    </row>
    <row r="58" spans="1:19" x14ac:dyDescent="0.2">
      <c r="A58" s="33" t="s">
        <v>2</v>
      </c>
      <c r="G58" s="32"/>
      <c r="J58" s="33" t="s">
        <v>2</v>
      </c>
      <c r="P58" s="32"/>
    </row>
    <row r="59" spans="1:19" x14ac:dyDescent="0.2">
      <c r="A59" s="31" t="s">
        <v>3</v>
      </c>
      <c r="G59" s="34" t="e">
        <f>#REF!</f>
        <v>#REF!</v>
      </c>
      <c r="J59" s="31" t="s">
        <v>1</v>
      </c>
      <c r="P59" s="34" t="e">
        <f>'Mód2.2'!H11</f>
        <v>#REF!</v>
      </c>
    </row>
    <row r="60" spans="1:19" x14ac:dyDescent="0.2">
      <c r="A60" s="31" t="s">
        <v>4</v>
      </c>
      <c r="G60" s="34" t="e">
        <f>#REF!</f>
        <v>#REF!</v>
      </c>
      <c r="J60" s="31"/>
      <c r="P60" s="34"/>
    </row>
    <row r="61" spans="1:19" x14ac:dyDescent="0.2">
      <c r="A61" s="33" t="s">
        <v>5</v>
      </c>
      <c r="G61" s="35" t="e">
        <f>SUM(G59:G60)</f>
        <v>#REF!</v>
      </c>
      <c r="J61" s="33" t="s">
        <v>5</v>
      </c>
      <c r="P61" s="35" t="e">
        <f>SUM(P59:P60)</f>
        <v>#REF!</v>
      </c>
    </row>
    <row r="62" spans="1:19" x14ac:dyDescent="0.2">
      <c r="A62" s="31"/>
      <c r="G62" s="32"/>
      <c r="H62" s="260" t="s">
        <v>72</v>
      </c>
      <c r="I62" s="261"/>
      <c r="J62" s="31"/>
      <c r="P62" s="32"/>
    </row>
    <row r="63" spans="1:19" x14ac:dyDescent="0.2">
      <c r="A63" s="33" t="s">
        <v>77</v>
      </c>
      <c r="G63" s="36" t="e">
        <f>#REF!</f>
        <v>#REF!</v>
      </c>
      <c r="J63" s="33"/>
      <c r="P63" s="36"/>
    </row>
    <row r="64" spans="1:19" x14ac:dyDescent="0.2">
      <c r="A64" s="33" t="s">
        <v>78</v>
      </c>
      <c r="G64" s="36">
        <v>0.4</v>
      </c>
      <c r="J64" s="33" t="s">
        <v>78</v>
      </c>
      <c r="P64" s="36">
        <v>0.4</v>
      </c>
    </row>
    <row r="65" spans="1:16" x14ac:dyDescent="0.2">
      <c r="A65" s="33" t="s">
        <v>73</v>
      </c>
      <c r="C65" s="37"/>
      <c r="G65" s="48">
        <f>E13</f>
        <v>44.305</v>
      </c>
      <c r="J65" s="33" t="s">
        <v>73</v>
      </c>
      <c r="L65" s="37"/>
      <c r="P65" s="48">
        <f>E13</f>
        <v>44.305</v>
      </c>
    </row>
    <row r="66" spans="1:16" ht="13.5" thickBot="1" x14ac:dyDescent="0.25">
      <c r="A66" s="31"/>
      <c r="G66" s="32"/>
      <c r="J66" s="31"/>
      <c r="P66" s="32"/>
    </row>
    <row r="67" spans="1:16" ht="13.5" thickBot="1" x14ac:dyDescent="0.25">
      <c r="A67" s="202" t="s">
        <v>87</v>
      </c>
      <c r="B67" s="203"/>
      <c r="C67" s="203"/>
      <c r="D67" s="203"/>
      <c r="E67" s="203"/>
      <c r="F67" s="203"/>
      <c r="G67" s="42" t="e">
        <f>G61*G63*G64*G65%</f>
        <v>#REF!</v>
      </c>
      <c r="J67" s="258" t="s">
        <v>88</v>
      </c>
      <c r="K67" s="259"/>
      <c r="L67" s="259"/>
      <c r="M67" s="259"/>
      <c r="N67" s="259"/>
      <c r="O67" s="259"/>
      <c r="P67" s="42" t="e">
        <f>P61*P64*P65%</f>
        <v>#REF!</v>
      </c>
    </row>
    <row r="70" spans="1:16" ht="13.5" thickBot="1" x14ac:dyDescent="0.25"/>
    <row r="71" spans="1:16" ht="13.5" thickBot="1" x14ac:dyDescent="0.25">
      <c r="A71" s="202" t="s">
        <v>89</v>
      </c>
      <c r="B71" s="203"/>
      <c r="C71" s="203"/>
      <c r="D71" s="203"/>
      <c r="E71" s="203"/>
      <c r="F71" s="203"/>
      <c r="G71" s="204"/>
    </row>
    <row r="72" spans="1:16" x14ac:dyDescent="0.2">
      <c r="A72" s="53"/>
      <c r="B72" s="54"/>
      <c r="C72" s="54"/>
      <c r="D72" s="54"/>
      <c r="E72" s="54"/>
      <c r="F72" s="54"/>
      <c r="G72" s="55"/>
    </row>
    <row r="73" spans="1:16" x14ac:dyDescent="0.2">
      <c r="A73" s="33" t="s">
        <v>2</v>
      </c>
      <c r="G73" s="32"/>
    </row>
    <row r="74" spans="1:16" x14ac:dyDescent="0.2">
      <c r="A74" s="31" t="s">
        <v>90</v>
      </c>
      <c r="G74" s="34" t="e">
        <f>-#REF!</f>
        <v>#REF!</v>
      </c>
    </row>
    <row r="75" spans="1:16" x14ac:dyDescent="0.2">
      <c r="A75" s="31"/>
      <c r="G75" s="32"/>
    </row>
    <row r="76" spans="1:16" x14ac:dyDescent="0.2">
      <c r="A76" s="33" t="s">
        <v>73</v>
      </c>
      <c r="G76" s="61">
        <f>E7</f>
        <v>1.35</v>
      </c>
    </row>
    <row r="77" spans="1:16" ht="13.5" thickBot="1" x14ac:dyDescent="0.25">
      <c r="A77" s="56"/>
      <c r="B77" s="57"/>
      <c r="C77" s="57"/>
      <c r="D77" s="57"/>
      <c r="E77" s="57"/>
      <c r="F77" s="57"/>
      <c r="G77" s="58"/>
    </row>
    <row r="78" spans="1:16" ht="13.5" thickBot="1" x14ac:dyDescent="0.25">
      <c r="A78" s="202" t="s">
        <v>91</v>
      </c>
      <c r="B78" s="203"/>
      <c r="C78" s="203"/>
      <c r="D78" s="203"/>
      <c r="E78" s="203"/>
      <c r="F78" s="203"/>
      <c r="G78" s="42" t="e">
        <f>G74*G76%</f>
        <v>#REF!</v>
      </c>
    </row>
    <row r="80" spans="1:16" ht="13.5" thickBot="1" x14ac:dyDescent="0.25"/>
    <row r="81" spans="2:11" ht="13.5" thickBot="1" x14ac:dyDescent="0.25">
      <c r="B81" s="255" t="s">
        <v>92</v>
      </c>
      <c r="C81" s="256"/>
      <c r="D81" s="256"/>
      <c r="E81" s="256"/>
      <c r="F81" s="256"/>
      <c r="G81" s="256"/>
      <c r="H81" s="256"/>
      <c r="I81" s="256"/>
      <c r="J81" s="256"/>
      <c r="K81" s="257"/>
    </row>
    <row r="82" spans="2:11" x14ac:dyDescent="0.2">
      <c r="B82" s="53"/>
      <c r="C82" s="54"/>
      <c r="D82" s="54"/>
      <c r="E82" s="54"/>
      <c r="F82" s="54"/>
      <c r="G82" s="55"/>
      <c r="H82" s="62" t="s">
        <v>93</v>
      </c>
      <c r="I82" s="62" t="s">
        <v>94</v>
      </c>
      <c r="J82" s="62" t="s">
        <v>95</v>
      </c>
      <c r="K82" s="62" t="s">
        <v>96</v>
      </c>
    </row>
    <row r="83" spans="2:11" ht="13.5" thickBot="1" x14ac:dyDescent="0.25">
      <c r="B83" s="246" t="s">
        <v>97</v>
      </c>
      <c r="C83" s="247"/>
      <c r="D83" s="247"/>
      <c r="E83" s="247"/>
      <c r="F83" s="247"/>
      <c r="G83" s="248"/>
      <c r="H83" s="65" t="s">
        <v>98</v>
      </c>
      <c r="I83" s="65" t="s">
        <v>99</v>
      </c>
      <c r="J83" s="65"/>
      <c r="K83" s="65" t="s">
        <v>100</v>
      </c>
    </row>
    <row r="84" spans="2:11" x14ac:dyDescent="0.2">
      <c r="B84" s="53"/>
      <c r="C84" s="54"/>
      <c r="D84" s="54"/>
      <c r="E84" s="54"/>
      <c r="F84" s="54"/>
      <c r="G84" s="55"/>
      <c r="H84" s="63"/>
      <c r="I84" s="63"/>
      <c r="J84" s="63"/>
      <c r="K84" s="63"/>
    </row>
    <row r="85" spans="2:11" x14ac:dyDescent="0.2">
      <c r="B85" s="31" t="str">
        <f>A28</f>
        <v>VALOR AP INDENIZADO</v>
      </c>
      <c r="G85" s="32"/>
      <c r="H85" s="64" t="e">
        <f>C28</f>
        <v>#REF!</v>
      </c>
      <c r="I85" s="63"/>
      <c r="J85" s="63"/>
      <c r="K85" s="64" t="e">
        <f>G28</f>
        <v>#REF!</v>
      </c>
    </row>
    <row r="86" spans="2:11" x14ac:dyDescent="0.2">
      <c r="B86" s="31" t="str">
        <f>A41</f>
        <v>VALOR MULTA FGTS E CONTRIBUIÇÃO SOCIAL NO AP INDENIZADO</v>
      </c>
      <c r="G86" s="32"/>
      <c r="H86" s="64" t="e">
        <f>G41</f>
        <v>#REF!</v>
      </c>
      <c r="I86" s="63"/>
      <c r="J86" s="63"/>
      <c r="K86" s="64" t="e">
        <f>G41</f>
        <v>#REF!</v>
      </c>
    </row>
    <row r="87" spans="2:11" x14ac:dyDescent="0.2">
      <c r="B87" s="31" t="str">
        <f>A54</f>
        <v>VALOR AP TRABALHADO</v>
      </c>
      <c r="G87" s="32"/>
      <c r="H87" s="64" t="e">
        <f>C54</f>
        <v>#REF!</v>
      </c>
      <c r="I87" s="64" t="e">
        <f>J52</f>
        <v>#REF!</v>
      </c>
      <c r="J87" s="63"/>
      <c r="K87" s="64" t="e">
        <f>G54</f>
        <v>#REF!</v>
      </c>
    </row>
    <row r="88" spans="2:11" x14ac:dyDescent="0.2">
      <c r="B88" s="31" t="str">
        <f>A67</f>
        <v>VALOR MULTA FGTS E CONTRIBUIÇÃO SOCIAL NO AP TRABALHADO</v>
      </c>
      <c r="G88" s="32"/>
      <c r="H88" s="64" t="e">
        <f>G67</f>
        <v>#REF!</v>
      </c>
      <c r="I88" s="63"/>
      <c r="J88" s="63"/>
      <c r="K88" s="64" t="e">
        <f>G67</f>
        <v>#REF!</v>
      </c>
    </row>
    <row r="89" spans="2:11" x14ac:dyDescent="0.2">
      <c r="B89" s="31" t="str">
        <f>A78</f>
        <v>VALOR DEMISSÃO POR JUSTA CAUSA</v>
      </c>
      <c r="G89" s="32"/>
      <c r="H89" s="64" t="e">
        <f>G78</f>
        <v>#REF!</v>
      </c>
      <c r="I89" s="63"/>
      <c r="J89" s="63"/>
      <c r="K89" s="63"/>
    </row>
    <row r="90" spans="2:11" ht="13.5" thickBot="1" x14ac:dyDescent="0.25">
      <c r="B90" s="56"/>
      <c r="C90" s="57"/>
      <c r="D90" s="57"/>
      <c r="E90" s="57"/>
      <c r="F90" s="57"/>
      <c r="G90" s="58"/>
      <c r="H90" s="63"/>
      <c r="I90" s="63"/>
      <c r="J90" s="63"/>
      <c r="K90" s="63"/>
    </row>
    <row r="91" spans="2:11" ht="13.5" thickBot="1" x14ac:dyDescent="0.25">
      <c r="B91" s="39" t="s">
        <v>101</v>
      </c>
      <c r="C91" s="51"/>
      <c r="D91" s="51"/>
      <c r="E91" s="51"/>
      <c r="F91" s="51"/>
      <c r="G91" s="51"/>
      <c r="H91" s="66" t="e">
        <f>SUM(H85:H90)</f>
        <v>#REF!</v>
      </c>
      <c r="I91" s="70" t="e">
        <f>SUM(I85:I90)</f>
        <v>#REF!</v>
      </c>
      <c r="J91" s="67">
        <f>SUM(J85:J90)</f>
        <v>0</v>
      </c>
      <c r="K91" s="70" t="e">
        <f>SUM(K85:K90)</f>
        <v>#REF!</v>
      </c>
    </row>
  </sheetData>
  <mergeCells count="24">
    <mergeCell ref="A44:C44"/>
    <mergeCell ref="A56:G56"/>
    <mergeCell ref="A67:F67"/>
    <mergeCell ref="A4:E4"/>
    <mergeCell ref="A5:D5"/>
    <mergeCell ref="A10:E10"/>
    <mergeCell ref="A11:D11"/>
    <mergeCell ref="A17:C17"/>
    <mergeCell ref="B83:G83"/>
    <mergeCell ref="E17:G17"/>
    <mergeCell ref="E44:G44"/>
    <mergeCell ref="B81:K81"/>
    <mergeCell ref="J67:O67"/>
    <mergeCell ref="H62:I62"/>
    <mergeCell ref="A71:G71"/>
    <mergeCell ref="A78:F78"/>
    <mergeCell ref="H49:I49"/>
    <mergeCell ref="J30:P30"/>
    <mergeCell ref="J41:O41"/>
    <mergeCell ref="H35:I35"/>
    <mergeCell ref="J56:P56"/>
    <mergeCell ref="A30:G30"/>
    <mergeCell ref="A41:F41"/>
    <mergeCell ref="J47:S5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8"/>
  <sheetViews>
    <sheetView workbookViewId="0">
      <selection activeCell="I8" sqref="I8"/>
    </sheetView>
  </sheetViews>
  <sheetFormatPr defaultRowHeight="12.75" x14ac:dyDescent="0.2"/>
  <cols>
    <col min="1" max="1" width="4.85546875" customWidth="1"/>
    <col min="7" max="7" width="21" customWidth="1"/>
    <col min="8" max="8" width="27.5703125" customWidth="1"/>
  </cols>
  <sheetData>
    <row r="1" spans="1:9" x14ac:dyDescent="0.2">
      <c r="A1" s="4" t="s">
        <v>102</v>
      </c>
      <c r="B1" s="268" t="s">
        <v>103</v>
      </c>
      <c r="C1" s="268"/>
      <c r="D1" s="268"/>
      <c r="E1" s="268"/>
      <c r="F1" s="268"/>
      <c r="G1" s="268"/>
      <c r="H1" s="5" t="e">
        <f>#REF!+#REF!+#REF!</f>
        <v>#REF!</v>
      </c>
      <c r="I1" s="6"/>
    </row>
    <row r="2" spans="1:9" x14ac:dyDescent="0.2">
      <c r="A2" s="7"/>
      <c r="B2" s="269">
        <v>100</v>
      </c>
      <c r="C2" s="269"/>
      <c r="D2" s="269"/>
      <c r="E2" s="269"/>
      <c r="F2" s="269"/>
      <c r="G2" s="269"/>
      <c r="H2" s="8"/>
      <c r="I2" s="9"/>
    </row>
    <row r="3" spans="1:9" x14ac:dyDescent="0.2">
      <c r="A3" s="10"/>
      <c r="B3" s="14"/>
      <c r="C3" s="14"/>
      <c r="D3" s="14"/>
      <c r="E3" s="14"/>
      <c r="F3" s="14"/>
      <c r="G3" s="14"/>
      <c r="H3" s="8"/>
      <c r="I3" s="9"/>
    </row>
    <row r="4" spans="1:9" x14ac:dyDescent="0.2">
      <c r="A4" s="7" t="s">
        <v>104</v>
      </c>
      <c r="B4" s="269" t="s">
        <v>105</v>
      </c>
      <c r="C4" s="269"/>
      <c r="D4" s="269"/>
      <c r="E4" s="269"/>
      <c r="F4" s="269"/>
      <c r="G4" s="269"/>
      <c r="H4" s="8"/>
      <c r="I4" s="9" t="e">
        <f>#REF!+#REF!+#REF!</f>
        <v>#REF!</v>
      </c>
    </row>
    <row r="5" spans="1:9" x14ac:dyDescent="0.2">
      <c r="A5" s="7"/>
      <c r="B5" s="14"/>
      <c r="C5" s="14"/>
      <c r="D5" s="14"/>
      <c r="E5" s="14"/>
      <c r="F5" s="14"/>
      <c r="G5" s="14"/>
      <c r="H5" s="8"/>
      <c r="I5" s="9"/>
    </row>
    <row r="6" spans="1:9" x14ac:dyDescent="0.2">
      <c r="A6" s="7" t="s">
        <v>106</v>
      </c>
      <c r="B6" s="269" t="s">
        <v>107</v>
      </c>
      <c r="C6" s="269"/>
      <c r="D6" s="269"/>
      <c r="E6" s="269"/>
      <c r="F6" s="269"/>
      <c r="G6" s="269"/>
      <c r="H6" s="8"/>
      <c r="I6" s="9" t="e">
        <f>I4/(1-H1)</f>
        <v>#REF!</v>
      </c>
    </row>
    <row r="7" spans="1:9" x14ac:dyDescent="0.2">
      <c r="A7" s="7"/>
      <c r="B7" s="14"/>
      <c r="C7" s="14"/>
      <c r="D7" s="14"/>
      <c r="E7" s="14"/>
      <c r="F7" s="14"/>
      <c r="G7" s="14"/>
      <c r="H7" s="8"/>
      <c r="I7" s="9"/>
    </row>
    <row r="8" spans="1:9" x14ac:dyDescent="0.2">
      <c r="A8" s="11"/>
      <c r="B8" s="270" t="s">
        <v>108</v>
      </c>
      <c r="C8" s="270"/>
      <c r="D8" s="270"/>
      <c r="E8" s="270"/>
      <c r="F8" s="270"/>
      <c r="G8" s="270"/>
      <c r="H8" s="12"/>
      <c r="I8" s="13" t="e">
        <f>I6-I4</f>
        <v>#REF!</v>
      </c>
    </row>
  </sheetData>
  <mergeCells count="5">
    <mergeCell ref="B1:G1"/>
    <mergeCell ref="B2:G2"/>
    <mergeCell ref="B4:G4"/>
    <mergeCell ref="B6:G6"/>
    <mergeCell ref="B8:G8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Q67"/>
  <sheetViews>
    <sheetView topLeftCell="A10" zoomScale="130" zoomScaleNormal="130" workbookViewId="0">
      <selection activeCell="A9" sqref="A9"/>
    </sheetView>
  </sheetViews>
  <sheetFormatPr defaultRowHeight="12.75" x14ac:dyDescent="0.2"/>
  <cols>
    <col min="1" max="1" width="9.85546875" customWidth="1"/>
    <col min="2" max="2" width="10.85546875" customWidth="1"/>
    <col min="3" max="3" width="15.140625" customWidth="1"/>
    <col min="4" max="4" width="9.5703125" bestFit="1" customWidth="1"/>
    <col min="7" max="7" width="3.42578125" customWidth="1"/>
    <col min="8" max="8" width="3" customWidth="1"/>
    <col min="9" max="9" width="10.5703125" customWidth="1"/>
  </cols>
  <sheetData>
    <row r="1" spans="1:16" ht="13.5" thickBot="1" x14ac:dyDescent="0.25">
      <c r="A1" s="202" t="s">
        <v>109</v>
      </c>
      <c r="B1" s="203"/>
      <c r="C1" s="203"/>
      <c r="D1" s="203"/>
      <c r="E1" s="203"/>
      <c r="F1" s="203"/>
      <c r="G1" s="203"/>
      <c r="H1" s="203"/>
      <c r="I1" s="204"/>
    </row>
    <row r="3" spans="1:16" x14ac:dyDescent="0.2">
      <c r="A3" s="44" t="s">
        <v>110</v>
      </c>
    </row>
    <row r="5" spans="1:16" x14ac:dyDescent="0.2">
      <c r="A5" s="3" t="s">
        <v>2</v>
      </c>
      <c r="B5" s="3"/>
    </row>
    <row r="7" spans="1:16" x14ac:dyDescent="0.2">
      <c r="A7" t="s">
        <v>111</v>
      </c>
      <c r="D7" s="2" t="e">
        <f>#REF!</f>
        <v>#REF!</v>
      </c>
    </row>
    <row r="8" spans="1:16" x14ac:dyDescent="0.2">
      <c r="A8" t="s">
        <v>112</v>
      </c>
      <c r="D8" s="2" t="e">
        <f>#REF!</f>
        <v>#REF!</v>
      </c>
    </row>
    <row r="9" spans="1:16" x14ac:dyDescent="0.2">
      <c r="A9" t="s">
        <v>113</v>
      </c>
      <c r="D9" s="2" t="e">
        <f>#REF!</f>
        <v>#REF!</v>
      </c>
    </row>
    <row r="10" spans="1:16" x14ac:dyDescent="0.2">
      <c r="D10" s="2"/>
    </row>
    <row r="11" spans="1:16" x14ac:dyDescent="0.2">
      <c r="A11" s="3" t="s">
        <v>114</v>
      </c>
      <c r="B11" s="3"/>
      <c r="C11" s="3"/>
      <c r="D11" s="1" t="e">
        <f>SUM(D7:D10)</f>
        <v>#REF!</v>
      </c>
    </row>
    <row r="12" spans="1:16" ht="13.5" thickBot="1" x14ac:dyDescent="0.25"/>
    <row r="13" spans="1:16" ht="13.5" thickBot="1" x14ac:dyDescent="0.25">
      <c r="A13" s="46" t="s">
        <v>115</v>
      </c>
      <c r="B13" s="40"/>
      <c r="C13" s="40"/>
      <c r="D13" s="41">
        <v>30</v>
      </c>
      <c r="F13" s="272"/>
      <c r="G13" s="272"/>
      <c r="H13" s="272"/>
      <c r="I13" s="272"/>
      <c r="J13" s="272"/>
      <c r="K13" s="272"/>
      <c r="L13" s="272"/>
      <c r="M13" s="272"/>
    </row>
    <row r="14" spans="1:16" ht="13.5" thickBot="1" x14ac:dyDescent="0.25"/>
    <row r="15" spans="1:16" ht="13.5" thickBot="1" x14ac:dyDescent="0.25">
      <c r="A15" s="27" t="s">
        <v>116</v>
      </c>
      <c r="B15" s="45"/>
      <c r="C15" s="45"/>
      <c r="D15" s="29" t="e">
        <f>D11/D13</f>
        <v>#REF!</v>
      </c>
      <c r="P15" s="3" t="s">
        <v>57</v>
      </c>
    </row>
    <row r="16" spans="1:16" ht="13.5" thickBot="1" x14ac:dyDescent="0.25"/>
    <row r="17" spans="1:17" ht="13.5" thickBot="1" x14ac:dyDescent="0.25">
      <c r="A17" s="46" t="s">
        <v>117</v>
      </c>
      <c r="B17" s="40"/>
      <c r="C17" s="40"/>
      <c r="D17" s="40"/>
      <c r="E17" s="40"/>
      <c r="F17" s="40"/>
      <c r="G17" s="40"/>
      <c r="H17" s="40"/>
      <c r="I17" s="99">
        <f>P17</f>
        <v>20.9589</v>
      </c>
      <c r="P17" s="82">
        <v>20.9589</v>
      </c>
      <c r="Q17" t="s">
        <v>118</v>
      </c>
    </row>
    <row r="18" spans="1:17" ht="13.5" thickBot="1" x14ac:dyDescent="0.25">
      <c r="P18" s="83">
        <v>1</v>
      </c>
      <c r="Q18" t="s">
        <v>119</v>
      </c>
    </row>
    <row r="19" spans="1:17" ht="13.5" thickBot="1" x14ac:dyDescent="0.25">
      <c r="A19" s="46" t="s">
        <v>120</v>
      </c>
      <c r="B19" s="40"/>
      <c r="C19" s="40"/>
      <c r="D19" s="40"/>
      <c r="E19" s="40"/>
      <c r="F19" s="40"/>
      <c r="G19" s="40"/>
      <c r="H19" s="40"/>
      <c r="I19" s="99">
        <f>P18+SUM(P21:P26)+P29</f>
        <v>4.8740000000000006</v>
      </c>
      <c r="P19" s="83">
        <v>0</v>
      </c>
      <c r="Q19" t="s">
        <v>121</v>
      </c>
    </row>
    <row r="20" spans="1:17" ht="13.5" thickBot="1" x14ac:dyDescent="0.25">
      <c r="P20" s="84">
        <v>0.96589999999999998</v>
      </c>
      <c r="Q20" t="s">
        <v>122</v>
      </c>
    </row>
    <row r="21" spans="1:17" ht="13.5" thickBot="1" x14ac:dyDescent="0.25">
      <c r="A21" s="46" t="s">
        <v>123</v>
      </c>
      <c r="B21" s="40"/>
      <c r="C21" s="40"/>
      <c r="D21" s="40"/>
      <c r="E21" s="40"/>
      <c r="F21" s="40"/>
      <c r="G21" s="40"/>
      <c r="H21" s="40"/>
      <c r="I21" s="99">
        <f>P27</f>
        <v>0.19969999999999999</v>
      </c>
      <c r="P21" s="83">
        <v>3.4931999999999999</v>
      </c>
      <c r="Q21" t="s">
        <v>124</v>
      </c>
    </row>
    <row r="22" spans="1:17" ht="13.5" thickBot="1" x14ac:dyDescent="0.25">
      <c r="P22" s="83">
        <v>0.26879999999999998</v>
      </c>
      <c r="Q22" t="s">
        <v>125</v>
      </c>
    </row>
    <row r="23" spans="1:17" ht="13.5" thickBot="1" x14ac:dyDescent="0.25">
      <c r="A23" s="46" t="s">
        <v>126</v>
      </c>
      <c r="B23" s="40"/>
      <c r="C23" s="40"/>
      <c r="D23" s="40"/>
      <c r="E23" s="40"/>
      <c r="F23" s="40"/>
      <c r="G23" s="40"/>
      <c r="H23" s="40"/>
      <c r="I23" s="99">
        <f>P20</f>
        <v>0.96589999999999998</v>
      </c>
      <c r="P23" s="83">
        <v>4.2700000000000002E-2</v>
      </c>
      <c r="Q23" t="s">
        <v>127</v>
      </c>
    </row>
    <row r="24" spans="1:17" ht="13.5" thickBot="1" x14ac:dyDescent="0.25">
      <c r="P24" s="83">
        <v>3.5499999999999997E-2</v>
      </c>
      <c r="Q24" t="s">
        <v>128</v>
      </c>
    </row>
    <row r="25" spans="1:17" ht="13.5" thickBot="1" x14ac:dyDescent="0.25">
      <c r="A25" s="46" t="s">
        <v>129</v>
      </c>
      <c r="B25" s="40"/>
      <c r="C25" s="40"/>
      <c r="D25" s="40"/>
      <c r="E25" s="40"/>
      <c r="F25" s="40"/>
      <c r="G25" s="40"/>
      <c r="H25" s="40"/>
      <c r="I25" s="99">
        <f>P28</f>
        <v>2.4752999999999998</v>
      </c>
      <c r="P25" s="83">
        <v>0.02</v>
      </c>
      <c r="Q25" t="s">
        <v>130</v>
      </c>
    </row>
    <row r="26" spans="1:17" ht="13.5" thickBot="1" x14ac:dyDescent="0.25">
      <c r="P26" s="83">
        <v>4.0000000000000001E-3</v>
      </c>
      <c r="Q26" t="s">
        <v>131</v>
      </c>
    </row>
    <row r="27" spans="1:17" ht="13.5" thickBot="1" x14ac:dyDescent="0.25">
      <c r="I27" s="46" t="s">
        <v>132</v>
      </c>
      <c r="J27" s="72">
        <f>SUM(I17:I25)</f>
        <v>29.473800000000004</v>
      </c>
      <c r="P27" s="84">
        <v>0.19969999999999999</v>
      </c>
      <c r="Q27" t="s">
        <v>133</v>
      </c>
    </row>
    <row r="28" spans="1:17" ht="13.5" thickBot="1" x14ac:dyDescent="0.25">
      <c r="A28" s="46" t="s">
        <v>134</v>
      </c>
      <c r="B28" s="40"/>
      <c r="C28" s="40"/>
      <c r="D28" s="40"/>
      <c r="E28" s="42" t="e">
        <f>D15*I17/12</f>
        <v>#REF!</v>
      </c>
      <c r="P28" s="84">
        <v>2.4752999999999998</v>
      </c>
      <c r="Q28" t="s">
        <v>135</v>
      </c>
    </row>
    <row r="29" spans="1:17" ht="13.5" thickBot="1" x14ac:dyDescent="0.25">
      <c r="P29" s="85">
        <v>9.7999999999999997E-3</v>
      </c>
      <c r="Q29" t="s">
        <v>136</v>
      </c>
    </row>
    <row r="30" spans="1:17" ht="13.5" thickBot="1" x14ac:dyDescent="0.25">
      <c r="A30" s="46" t="s">
        <v>137</v>
      </c>
      <c r="B30" s="40"/>
      <c r="C30" s="40"/>
      <c r="D30" s="40"/>
      <c r="E30" s="42" t="e">
        <f>D15*I19/12</f>
        <v>#REF!</v>
      </c>
    </row>
    <row r="31" spans="1:17" ht="13.5" thickBot="1" x14ac:dyDescent="0.25">
      <c r="P31" s="86">
        <f>SUM(P17:P29)</f>
        <v>29.473799999999997</v>
      </c>
      <c r="Q31" s="15" t="s">
        <v>138</v>
      </c>
    </row>
    <row r="32" spans="1:17" ht="13.5" thickBot="1" x14ac:dyDescent="0.25">
      <c r="A32" s="46" t="s">
        <v>139</v>
      </c>
      <c r="B32" s="40"/>
      <c r="C32" s="40"/>
      <c r="D32" s="40"/>
      <c r="E32" s="42" t="e">
        <f>D15*I21/12</f>
        <v>#REF!</v>
      </c>
    </row>
    <row r="33" spans="1:16" ht="13.5" thickBot="1" x14ac:dyDescent="0.25"/>
    <row r="34" spans="1:16" ht="13.5" thickBot="1" x14ac:dyDescent="0.25">
      <c r="A34" s="46" t="s">
        <v>140</v>
      </c>
      <c r="B34" s="40"/>
      <c r="C34" s="40"/>
      <c r="D34" s="40"/>
      <c r="E34" s="42" t="e">
        <f>D15*I23/12</f>
        <v>#REF!</v>
      </c>
      <c r="P34" s="71"/>
    </row>
    <row r="35" spans="1:16" ht="13.5" thickBot="1" x14ac:dyDescent="0.25"/>
    <row r="36" spans="1:16" ht="13.5" thickBot="1" x14ac:dyDescent="0.25">
      <c r="A36" s="46" t="s">
        <v>141</v>
      </c>
      <c r="B36" s="40"/>
      <c r="C36" s="40"/>
      <c r="D36" s="40"/>
      <c r="E36" s="42" t="e">
        <f>D15*I25/12</f>
        <v>#REF!</v>
      </c>
    </row>
    <row r="37" spans="1:16" ht="13.5" thickBot="1" x14ac:dyDescent="0.25"/>
    <row r="38" spans="1:16" ht="13.5" thickBot="1" x14ac:dyDescent="0.25">
      <c r="C38" s="273" t="s">
        <v>142</v>
      </c>
      <c r="D38" s="274"/>
      <c r="E38" s="274"/>
      <c r="F38" s="274"/>
      <c r="G38" s="274"/>
      <c r="H38" s="274"/>
      <c r="I38" s="275"/>
      <c r="J38" s="42" t="e">
        <f>SUM(E28:E36)</f>
        <v>#REF!</v>
      </c>
    </row>
    <row r="41" spans="1:16" ht="13.5" thickBot="1" x14ac:dyDescent="0.25"/>
    <row r="42" spans="1:16" ht="13.5" thickBot="1" x14ac:dyDescent="0.25">
      <c r="A42" s="276" t="s">
        <v>143</v>
      </c>
      <c r="B42" s="277"/>
      <c r="C42" s="277"/>
      <c r="D42" s="278"/>
      <c r="E42" s="87"/>
      <c r="F42" s="87"/>
      <c r="G42" s="87"/>
      <c r="H42" s="19"/>
      <c r="I42" s="19"/>
    </row>
    <row r="43" spans="1:16" x14ac:dyDescent="0.2">
      <c r="A43" s="88"/>
      <c r="B43" s="88"/>
      <c r="C43" s="88"/>
      <c r="D43" s="88"/>
      <c r="E43" s="88"/>
      <c r="F43" s="88"/>
      <c r="G43" s="88"/>
    </row>
    <row r="44" spans="1:16" x14ac:dyDescent="0.2">
      <c r="A44" s="89" t="s">
        <v>2</v>
      </c>
      <c r="B44" s="89"/>
      <c r="C44" s="88"/>
      <c r="D44" s="88"/>
      <c r="E44" s="88"/>
      <c r="F44" s="88"/>
      <c r="G44" s="88"/>
    </row>
    <row r="45" spans="1:16" x14ac:dyDescent="0.2">
      <c r="A45" s="88"/>
      <c r="B45" s="88"/>
      <c r="C45" s="88"/>
      <c r="D45" s="88"/>
      <c r="E45" s="88"/>
      <c r="F45" s="88"/>
      <c r="G45" s="88"/>
    </row>
    <row r="46" spans="1:16" x14ac:dyDescent="0.2">
      <c r="A46" s="88" t="s">
        <v>111</v>
      </c>
      <c r="B46" s="88"/>
      <c r="C46" s="88"/>
      <c r="D46" s="90" t="e">
        <f>#REF!</f>
        <v>#REF!</v>
      </c>
      <c r="E46" s="88"/>
      <c r="F46" s="88"/>
      <c r="G46" s="88"/>
    </row>
    <row r="47" spans="1:16" x14ac:dyDescent="0.2">
      <c r="A47" s="88" t="s">
        <v>112</v>
      </c>
      <c r="B47" s="88"/>
      <c r="C47" s="88"/>
      <c r="D47" s="90" t="e">
        <f>#REF!</f>
        <v>#REF!</v>
      </c>
      <c r="E47" s="88"/>
      <c r="F47" s="88"/>
      <c r="G47" s="88"/>
    </row>
    <row r="48" spans="1:16" x14ac:dyDescent="0.2">
      <c r="A48" s="88" t="s">
        <v>113</v>
      </c>
      <c r="B48" s="88"/>
      <c r="C48" s="88"/>
      <c r="D48" s="90" t="e">
        <f>#REF!</f>
        <v>#REF!</v>
      </c>
      <c r="E48" s="88"/>
      <c r="F48" s="88"/>
      <c r="G48" s="88"/>
    </row>
    <row r="49" spans="1:10" x14ac:dyDescent="0.2">
      <c r="A49" s="88"/>
      <c r="B49" s="88"/>
      <c r="C49" s="88"/>
      <c r="D49" s="90"/>
      <c r="E49" s="88"/>
      <c r="F49" s="88"/>
      <c r="G49" s="88"/>
    </row>
    <row r="50" spans="1:10" x14ac:dyDescent="0.2">
      <c r="A50" s="89" t="s">
        <v>114</v>
      </c>
      <c r="B50" s="89"/>
      <c r="C50" s="89"/>
      <c r="D50" s="91" t="e">
        <f>SUM(D46:D49)</f>
        <v>#REF!</v>
      </c>
      <c r="E50" s="88"/>
      <c r="F50" s="88"/>
      <c r="G50" s="88"/>
    </row>
    <row r="51" spans="1:10" ht="13.5" thickBot="1" x14ac:dyDescent="0.25">
      <c r="A51" s="88"/>
      <c r="B51" s="88"/>
      <c r="C51" s="88"/>
      <c r="D51" s="88"/>
      <c r="E51" s="88"/>
      <c r="F51" s="88"/>
      <c r="G51" s="88"/>
    </row>
    <row r="52" spans="1:10" ht="13.5" thickBot="1" x14ac:dyDescent="0.25">
      <c r="A52" s="92" t="s">
        <v>144</v>
      </c>
      <c r="B52" s="93"/>
      <c r="C52" s="93"/>
      <c r="D52" s="94">
        <v>220</v>
      </c>
      <c r="E52" s="95" t="s">
        <v>145</v>
      </c>
      <c r="F52" s="88" t="s">
        <v>146</v>
      </c>
      <c r="G52" s="88"/>
    </row>
    <row r="53" spans="1:10" ht="13.5" thickBot="1" x14ac:dyDescent="0.25">
      <c r="A53" s="88"/>
      <c r="B53" s="88"/>
      <c r="C53" s="88"/>
      <c r="D53" s="88"/>
      <c r="E53" s="88"/>
      <c r="F53" s="88"/>
      <c r="G53" s="88"/>
    </row>
    <row r="54" spans="1:10" ht="13.5" thickBot="1" x14ac:dyDescent="0.25">
      <c r="A54" s="96" t="s">
        <v>147</v>
      </c>
      <c r="B54" s="97"/>
      <c r="C54" s="97"/>
      <c r="D54" s="98" t="e">
        <f>D50/D52</f>
        <v>#REF!</v>
      </c>
      <c r="E54" s="88"/>
      <c r="F54" s="88"/>
      <c r="G54" s="88"/>
    </row>
    <row r="55" spans="1:10" ht="13.5" thickBot="1" x14ac:dyDescent="0.25">
      <c r="A55" s="88"/>
      <c r="B55" s="88"/>
      <c r="C55" s="88"/>
      <c r="D55" s="88"/>
      <c r="E55" s="88"/>
      <c r="F55" s="88"/>
      <c r="G55" s="88"/>
    </row>
    <row r="56" spans="1:10" ht="13.5" thickBot="1" x14ac:dyDescent="0.25">
      <c r="A56" s="92" t="s">
        <v>148</v>
      </c>
      <c r="B56" s="93"/>
      <c r="C56" s="93"/>
      <c r="D56" s="94">
        <v>15</v>
      </c>
      <c r="E56" s="88"/>
      <c r="F56" s="88"/>
      <c r="G56" s="88"/>
    </row>
    <row r="57" spans="1:10" ht="13.5" thickBot="1" x14ac:dyDescent="0.25">
      <c r="A57" s="88"/>
      <c r="B57" s="88"/>
      <c r="C57" s="88"/>
      <c r="D57" s="88"/>
      <c r="E57" s="88"/>
      <c r="F57" s="88"/>
      <c r="G57" s="88"/>
    </row>
    <row r="58" spans="1:10" ht="13.5" thickBot="1" x14ac:dyDescent="0.25">
      <c r="A58" s="96" t="s">
        <v>149</v>
      </c>
      <c r="B58" s="97"/>
      <c r="C58" s="97"/>
      <c r="D58" s="98" t="e">
        <f>D54*D56</f>
        <v>#REF!</v>
      </c>
      <c r="E58" s="88"/>
      <c r="F58" s="88"/>
      <c r="G58" s="88"/>
    </row>
    <row r="62" spans="1:10" x14ac:dyDescent="0.2">
      <c r="A62" s="271" t="s">
        <v>150</v>
      </c>
      <c r="B62" s="271"/>
      <c r="C62" s="271"/>
      <c r="D62" s="271"/>
      <c r="E62" s="271"/>
      <c r="F62" s="271"/>
      <c r="G62" s="271"/>
      <c r="H62" s="271"/>
      <c r="I62" s="271"/>
      <c r="J62" s="271"/>
    </row>
    <row r="63" spans="1:10" x14ac:dyDescent="0.2">
      <c r="A63" s="271"/>
      <c r="B63" s="271"/>
      <c r="C63" s="271"/>
      <c r="D63" s="271"/>
      <c r="E63" s="271"/>
      <c r="F63" s="271"/>
      <c r="G63" s="271"/>
      <c r="H63" s="271"/>
      <c r="I63" s="271"/>
      <c r="J63" s="271"/>
    </row>
    <row r="64" spans="1:10" x14ac:dyDescent="0.2">
      <c r="A64" s="271"/>
      <c r="B64" s="271"/>
      <c r="C64" s="271"/>
      <c r="D64" s="271"/>
      <c r="E64" s="271"/>
      <c r="F64" s="271"/>
      <c r="G64" s="271"/>
      <c r="H64" s="271"/>
      <c r="I64" s="271"/>
      <c r="J64" s="271"/>
    </row>
    <row r="65" spans="1:10" x14ac:dyDescent="0.2">
      <c r="A65" s="271"/>
      <c r="B65" s="271"/>
      <c r="C65" s="271"/>
      <c r="D65" s="271"/>
      <c r="E65" s="271"/>
      <c r="F65" s="271"/>
      <c r="G65" s="271"/>
      <c r="H65" s="271"/>
      <c r="I65" s="271"/>
      <c r="J65" s="271"/>
    </row>
    <row r="66" spans="1:10" x14ac:dyDescent="0.2">
      <c r="A66" s="271"/>
      <c r="B66" s="271"/>
      <c r="C66" s="271"/>
      <c r="D66" s="271"/>
      <c r="E66" s="271"/>
      <c r="F66" s="271"/>
      <c r="G66" s="271"/>
      <c r="H66" s="271"/>
      <c r="I66" s="271"/>
      <c r="J66" s="271"/>
    </row>
    <row r="67" spans="1:10" x14ac:dyDescent="0.2">
      <c r="A67" s="271"/>
      <c r="B67" s="271"/>
      <c r="C67" s="271"/>
      <c r="D67" s="271"/>
      <c r="E67" s="271"/>
      <c r="F67" s="271"/>
      <c r="G67" s="271"/>
      <c r="H67" s="271"/>
      <c r="I67" s="271"/>
      <c r="J67" s="271"/>
    </row>
  </sheetData>
  <mergeCells count="5">
    <mergeCell ref="A1:I1"/>
    <mergeCell ref="A62:J67"/>
    <mergeCell ref="F13:M13"/>
    <mergeCell ref="C38:I38"/>
    <mergeCell ref="A42:D4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e9016c-abf9-4578-ad08-31348c4d38a2">
      <Terms xmlns="http://schemas.microsoft.com/office/infopath/2007/PartnerControls"/>
    </lcf76f155ced4ddcb4097134ff3c332f>
    <TaxCatchAll xmlns="f664ba59-bd10-42fd-aad1-7c4cb888b9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AE241EBEF1C847BD7D9E9773DC3D81" ma:contentTypeVersion="13" ma:contentTypeDescription="Crie um novo documento." ma:contentTypeScope="" ma:versionID="85181882a4631b8eb33074c90e7181b8">
  <xsd:schema xmlns:xsd="http://www.w3.org/2001/XMLSchema" xmlns:xs="http://www.w3.org/2001/XMLSchema" xmlns:p="http://schemas.microsoft.com/office/2006/metadata/properties" xmlns:ns2="8be9016c-abf9-4578-ad08-31348c4d38a2" xmlns:ns3="f664ba59-bd10-42fd-aad1-7c4cb888b93d" targetNamespace="http://schemas.microsoft.com/office/2006/metadata/properties" ma:root="true" ma:fieldsID="414de3ff29f92f3aaef77e0465408464" ns2:_="" ns3:_="">
    <xsd:import namespace="8be9016c-abf9-4578-ad08-31348c4d38a2"/>
    <xsd:import namespace="f664ba59-bd10-42fd-aad1-7c4cb888b9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9016c-abf9-4578-ad08-31348c4d38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054c73c-16f2-45fe-b7f4-a1768d2091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4ba59-bd10-42fd-aad1-7c4cb888b9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bb0a7ee-15fe-47a6-8fcd-3a5f865ff318}" ma:internalName="TaxCatchAll" ma:showField="CatchAllData" ma:web="f664ba59-bd10-42fd-aad1-7c4cb888b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DA9047-D7A3-411E-B0DB-0A3999BBBF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F9FF2B-8EBF-4831-863C-FC4AE9569AA1}">
  <ds:schemaRefs>
    <ds:schemaRef ds:uri="http://schemas.microsoft.com/office/2006/metadata/properties"/>
    <ds:schemaRef ds:uri="http://schemas.microsoft.com/office/infopath/2007/PartnerControls"/>
    <ds:schemaRef ds:uri="8be9016c-abf9-4578-ad08-31348c4d38a2"/>
    <ds:schemaRef ds:uri="f664ba59-bd10-42fd-aad1-7c4cb888b93d"/>
  </ds:schemaRefs>
</ds:datastoreItem>
</file>

<file path=customXml/itemProps3.xml><?xml version="1.0" encoding="utf-8"?>
<ds:datastoreItem xmlns:ds="http://schemas.openxmlformats.org/officeDocument/2006/customXml" ds:itemID="{59C5A4B7-B232-4DC0-B4EF-B4E4AA057E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e9016c-abf9-4578-ad08-31348c4d38a2"/>
    <ds:schemaRef ds:uri="f664ba59-bd10-42fd-aad1-7c4cb888b9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Mód2.2</vt:lpstr>
      <vt:lpstr>Resumo</vt:lpstr>
      <vt:lpstr>Orçamentário</vt:lpstr>
      <vt:lpstr>Mód3</vt:lpstr>
      <vt:lpstr>Mód6</vt:lpstr>
      <vt:lpstr>Mód4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IN 5/2017</dc:title>
  <dc:subject/>
  <dc:creator>Alvaro.Barbosa@dnpm.gov.br</dc:creator>
  <cp:keywords>Planilha de Custos IN 5/2017</cp:keywords>
  <dc:description/>
  <cp:lastModifiedBy>Tiago Gonçalves da Silva Saback</cp:lastModifiedBy>
  <cp:revision/>
  <dcterms:created xsi:type="dcterms:W3CDTF">2010-12-08T17:56:29Z</dcterms:created>
  <dcterms:modified xsi:type="dcterms:W3CDTF">2026-02-04T14:38:09Z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0x01010074AE241EBEF1C847BD7D9E9773DC3D81</vt:lpwstr>
  </property>
  <property fmtid="{D5CDD505-2E9C-101B-9397-08002B2CF9AE}" pid="3" name="MediaServiceImageTags">
    <vt:lpwstr/>
  </property>
</Properties>
</file>